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560"/>
  </bookViews>
  <sheets>
    <sheet name="Sheet1" sheetId="1" r:id="rId1"/>
    <sheet name="Sheet2" sheetId="2" r:id="rId2"/>
    <sheet name="Sheet3" sheetId="3" r:id="rId3"/>
  </sheets>
  <definedNames>
    <definedName name="_xlnm._FilterDatabase" localSheetId="0" hidden="1">Sheet1!$E$3:$E$74</definedName>
    <definedName name="_xlnm.Print_Area" localSheetId="0">Sheet1!$B$4:$V$55</definedName>
  </definedNames>
  <calcPr calcId="145621"/>
</workbook>
</file>

<file path=xl/calcChain.xml><?xml version="1.0" encoding="utf-8"?>
<calcChain xmlns="http://schemas.openxmlformats.org/spreadsheetml/2006/main">
  <c r="U45" i="1" l="1"/>
  <c r="U46" i="1"/>
  <c r="U47" i="1"/>
  <c r="U48" i="1"/>
  <c r="U44" i="1"/>
  <c r="F47" i="1"/>
  <c r="F46" i="1"/>
  <c r="F45" i="1"/>
  <c r="F44" i="1"/>
  <c r="U49" i="1"/>
  <c r="X53" i="1"/>
  <c r="X50" i="1"/>
  <c r="X51" i="1"/>
  <c r="X52" i="1"/>
  <c r="X49" i="1"/>
  <c r="W53" i="1"/>
  <c r="W50" i="1"/>
  <c r="W51" i="1"/>
  <c r="W52" i="1"/>
  <c r="W49" i="1"/>
  <c r="V53" i="1"/>
  <c r="V50" i="1"/>
  <c r="V54" i="1" s="1"/>
  <c r="V51" i="1"/>
  <c r="V52" i="1"/>
  <c r="V49" i="1"/>
  <c r="T46" i="1"/>
  <c r="T44" i="1"/>
  <c r="T45" i="1"/>
  <c r="T47" i="1"/>
  <c r="T48" i="1"/>
  <c r="X46" i="1"/>
  <c r="W48" i="1"/>
  <c r="W45" i="1"/>
  <c r="W46" i="1"/>
  <c r="W44" i="1"/>
  <c r="T53" i="1"/>
  <c r="S53" i="1"/>
  <c r="S52" i="1"/>
  <c r="S51" i="1"/>
  <c r="S50" i="1"/>
  <c r="S49" i="1"/>
  <c r="P53" i="1"/>
  <c r="P52" i="1"/>
  <c r="P51" i="1"/>
  <c r="P50" i="1"/>
  <c r="P49" i="1"/>
  <c r="M53" i="1"/>
  <c r="M52" i="1"/>
  <c r="M51" i="1"/>
  <c r="M50" i="1"/>
  <c r="M49" i="1"/>
  <c r="J52" i="1"/>
  <c r="U53" i="1"/>
  <c r="I49" i="1"/>
  <c r="U52" i="1"/>
  <c r="U51" i="1"/>
  <c r="U50" i="1"/>
  <c r="T49" i="1"/>
  <c r="T50" i="1"/>
  <c r="T51" i="1"/>
  <c r="T52" i="1"/>
  <c r="I53" i="1"/>
  <c r="I50" i="1"/>
  <c r="I51" i="1"/>
  <c r="I52" i="1"/>
  <c r="Q53" i="1"/>
  <c r="Q52" i="1"/>
  <c r="Q51" i="1"/>
  <c r="Q50" i="1"/>
  <c r="Q49" i="1"/>
  <c r="N53" i="1"/>
  <c r="N52" i="1"/>
  <c r="N51" i="1"/>
  <c r="N50" i="1"/>
  <c r="N49" i="1"/>
  <c r="K53" i="1"/>
  <c r="K52" i="1"/>
  <c r="K51" i="1"/>
  <c r="K50" i="1"/>
  <c r="K49" i="1"/>
  <c r="J53" i="1"/>
  <c r="J51" i="1"/>
  <c r="J50" i="1"/>
  <c r="J49" i="1"/>
  <c r="G53" i="1"/>
  <c r="G52" i="1"/>
  <c r="G51" i="1"/>
  <c r="G50" i="1"/>
  <c r="G49" i="1"/>
  <c r="L44" i="1"/>
  <c r="H45" i="1"/>
  <c r="K46" i="1"/>
  <c r="K47" i="1"/>
  <c r="G45" i="1"/>
  <c r="Z12" i="1"/>
  <c r="Z11" i="1"/>
  <c r="L47" i="1" s="1"/>
  <c r="Z10" i="1"/>
  <c r="L48" i="1" s="1"/>
  <c r="Z9" i="1"/>
  <c r="L46" i="1" s="1"/>
  <c r="Z8" i="1"/>
  <c r="L45" i="1" s="1"/>
  <c r="Z7" i="1"/>
  <c r="Y12" i="1"/>
  <c r="Y11" i="1"/>
  <c r="Y10" i="1"/>
  <c r="K48" i="1" s="1"/>
  <c r="Y9" i="1"/>
  <c r="Y8" i="1"/>
  <c r="K45" i="1" s="1"/>
  <c r="Y7" i="1"/>
  <c r="K44" i="1" s="1"/>
  <c r="AC27" i="1"/>
  <c r="H30" i="1"/>
  <c r="V12" i="1"/>
  <c r="V10" i="1"/>
  <c r="H48" i="1" s="1"/>
  <c r="V9" i="1"/>
  <c r="H46" i="1" s="1"/>
  <c r="V8" i="1"/>
  <c r="V7" i="1"/>
  <c r="H44" i="1" s="1"/>
  <c r="U12" i="1"/>
  <c r="G48" i="1" s="1"/>
  <c r="U11" i="1"/>
  <c r="G47" i="1" s="1"/>
  <c r="U10" i="1"/>
  <c r="U9" i="1"/>
  <c r="G46" i="1" s="1"/>
  <c r="U8" i="1"/>
  <c r="U7" i="1"/>
  <c r="G44" i="1" s="1"/>
  <c r="AF17" i="1"/>
  <c r="AF10" i="1" s="1"/>
  <c r="AC17" i="1"/>
  <c r="AC12" i="1" s="1"/>
  <c r="AB17" i="1"/>
  <c r="AE17" i="1" s="1"/>
  <c r="AE12" i="1" s="1"/>
  <c r="T54" i="1" l="1"/>
  <c r="X54" i="1"/>
  <c r="U54" i="1"/>
  <c r="AC9" i="1"/>
  <c r="O46" i="1" s="1"/>
  <c r="AB10" i="1"/>
  <c r="AE7" i="1"/>
  <c r="Q44" i="1" s="1"/>
  <c r="AE8" i="1"/>
  <c r="Q45" i="1" s="1"/>
  <c r="AB9" i="1"/>
  <c r="N46" i="1" s="1"/>
  <c r="AE11" i="1"/>
  <c r="Q47" i="1" s="1"/>
  <c r="AB7" i="1"/>
  <c r="N44" i="1" s="1"/>
  <c r="AB11" i="1"/>
  <c r="N47" i="1" s="1"/>
  <c r="AE9" i="1"/>
  <c r="Q46" i="1" s="1"/>
  <c r="AB8" i="1"/>
  <c r="N45" i="1" s="1"/>
  <c r="AB12" i="1"/>
  <c r="AE10" i="1"/>
  <c r="Q48" i="1" s="1"/>
  <c r="AC10" i="1"/>
  <c r="O48" i="1" s="1"/>
  <c r="AC11" i="1"/>
  <c r="O47" i="1" s="1"/>
  <c r="AC7" i="1"/>
  <c r="O44" i="1" s="1"/>
  <c r="AF7" i="1"/>
  <c r="R44" i="1" s="1"/>
  <c r="AF11" i="1"/>
  <c r="R47" i="1" s="1"/>
  <c r="AF8" i="1"/>
  <c r="R45" i="1" s="1"/>
  <c r="AF12" i="1"/>
  <c r="R48" i="1" s="1"/>
  <c r="AF9" i="1"/>
  <c r="R46" i="1" s="1"/>
  <c r="AC8" i="1"/>
  <c r="O45" i="1" s="1"/>
  <c r="N48" i="1" l="1"/>
  <c r="W17" i="1"/>
  <c r="X10" i="1" l="1"/>
  <c r="X9" i="1"/>
  <c r="J46" i="1" s="1"/>
  <c r="X12" i="1"/>
  <c r="X8" i="1"/>
  <c r="J45" i="1" s="1"/>
  <c r="X11" i="1"/>
  <c r="J47" i="1" s="1"/>
  <c r="X7" i="1"/>
  <c r="J44" i="1" s="1"/>
  <c r="AF31" i="1"/>
  <c r="AC28" i="1"/>
  <c r="AE28" i="1" s="1"/>
  <c r="AC29" i="1"/>
  <c r="AE29" i="1" s="1"/>
  <c r="AF29" i="1" s="1"/>
  <c r="AE27" i="1"/>
  <c r="W31" i="1"/>
  <c r="Y31" i="1" s="1"/>
  <c r="T28" i="1"/>
  <c r="V28" i="1" s="1"/>
  <c r="T29" i="1"/>
  <c r="V29" i="1" s="1"/>
  <c r="T27" i="1"/>
  <c r="V27" i="1" s="1"/>
  <c r="N31" i="1"/>
  <c r="P31" i="1" s="1"/>
  <c r="H31" i="1"/>
  <c r="I31" i="1" s="1"/>
  <c r="G32" i="1"/>
  <c r="G30" i="1"/>
  <c r="G27" i="1"/>
  <c r="J27" i="1" s="1"/>
  <c r="F28" i="1"/>
  <c r="F29" i="1"/>
  <c r="F27" i="1"/>
  <c r="K27" i="1"/>
  <c r="M27" i="1" s="1"/>
  <c r="J48" i="1" l="1"/>
  <c r="W29" i="1"/>
  <c r="Y29" i="1" s="1"/>
  <c r="J32" i="1"/>
  <c r="H32" i="1"/>
  <c r="H27" i="1"/>
  <c r="J30" i="1"/>
  <c r="V11" i="1"/>
  <c r="H47" i="1" s="1"/>
  <c r="H33" i="1" l="1"/>
  <c r="K32" i="1"/>
  <c r="M32" i="1" s="1"/>
  <c r="K30" i="1"/>
  <c r="M30" i="1" s="1"/>
  <c r="W7" i="1"/>
  <c r="I44" i="1" s="1"/>
  <c r="AG7" i="1"/>
  <c r="AG10" i="1"/>
  <c r="S48" i="1" s="1"/>
  <c r="W8" i="1"/>
  <c r="I45" i="1" s="1"/>
  <c r="W10" i="1"/>
  <c r="I48" i="1" s="1"/>
  <c r="W12" i="1"/>
  <c r="AA10" i="1"/>
  <c r="AD9" i="1"/>
  <c r="P46" i="1" s="1"/>
  <c r="W9" i="1"/>
  <c r="I46" i="1" s="1"/>
  <c r="AG12" i="1"/>
  <c r="AG8" i="1"/>
  <c r="S45" i="1" s="1"/>
  <c r="AD10" i="1"/>
  <c r="P48" i="1" s="1"/>
  <c r="W11" i="1"/>
  <c r="I47" i="1" s="1"/>
  <c r="AD12" i="1"/>
  <c r="AD8" i="1"/>
  <c r="P45" i="1" s="1"/>
  <c r="AG11" i="1"/>
  <c r="S47" i="1" s="1"/>
  <c r="AD11" i="1"/>
  <c r="P47" i="1" s="1"/>
  <c r="AD7" i="1"/>
  <c r="AG9" i="1"/>
  <c r="AA7" i="1"/>
  <c r="AA11" i="1"/>
  <c r="M47" i="1" s="1"/>
  <c r="AA8" i="1"/>
  <c r="AA12" i="1"/>
  <c r="I32" i="1" s="1"/>
  <c r="AA9" i="1"/>
  <c r="M46" i="1" s="1"/>
  <c r="T11" i="1"/>
  <c r="P11" i="1"/>
  <c r="I27" i="1" l="1"/>
  <c r="M44" i="1"/>
  <c r="X29" i="1"/>
  <c r="X33" i="1" s="1"/>
  <c r="S46" i="1"/>
  <c r="M48" i="1"/>
  <c r="G28" i="1"/>
  <c r="J28" i="1" s="1"/>
  <c r="K28" i="1" s="1"/>
  <c r="M28" i="1" s="1"/>
  <c r="N28" i="1" s="1"/>
  <c r="P28" i="1" s="1"/>
  <c r="Q28" i="1" s="1"/>
  <c r="S28" i="1" s="1"/>
  <c r="U28" i="1" s="1"/>
  <c r="M45" i="1"/>
  <c r="L27" i="1"/>
  <c r="P44" i="1"/>
  <c r="W27" i="1"/>
  <c r="S44" i="1"/>
  <c r="L32" i="1"/>
  <c r="L30" i="1"/>
  <c r="N32" i="1"/>
  <c r="P32" i="1" s="1"/>
  <c r="N30" i="1"/>
  <c r="P30" i="1" s="1"/>
  <c r="I30" i="1"/>
  <c r="G29" i="1"/>
  <c r="J29" i="1" s="1"/>
  <c r="K29" i="1" s="1"/>
  <c r="M29" i="1" s="1"/>
  <c r="N29" i="1" s="1"/>
  <c r="P29" i="1" s="1"/>
  <c r="Q29" i="1" s="1"/>
  <c r="S29" i="1" s="1"/>
  <c r="U29" i="1" s="1"/>
  <c r="Z29" i="1"/>
  <c r="AB29" i="1" s="1"/>
  <c r="AD29" i="1" s="1"/>
  <c r="G31" i="1"/>
  <c r="J31" i="1" s="1"/>
  <c r="K31" i="1" s="1"/>
  <c r="M31" i="1" s="1"/>
  <c r="O31" i="1" s="1"/>
  <c r="Q31" i="1"/>
  <c r="S31" i="1" s="1"/>
  <c r="Z31" i="1"/>
  <c r="AB31" i="1" s="1"/>
  <c r="Y27" i="1"/>
  <c r="Z27" i="1" s="1"/>
  <c r="AB27" i="1" s="1"/>
  <c r="AD27" i="1" s="1"/>
  <c r="AF27" i="1"/>
  <c r="AG29" i="1"/>
  <c r="AG33" i="1" s="1"/>
  <c r="AF28" i="1"/>
  <c r="W28" i="1"/>
  <c r="Y28" i="1" s="1"/>
  <c r="Z28" i="1" s="1"/>
  <c r="AB28" i="1" s="1"/>
  <c r="AD28" i="1" s="1"/>
  <c r="N27" i="1"/>
  <c r="W54" i="1"/>
  <c r="I34" i="1" l="1"/>
  <c r="L33" i="1"/>
  <c r="O35" i="1" s="1"/>
  <c r="O30" i="1"/>
  <c r="Q30" i="1"/>
  <c r="S30" i="1" s="1"/>
  <c r="T31" i="1"/>
  <c r="V31" i="1" s="1"/>
  <c r="X31" i="1" s="1"/>
  <c r="O32" i="1"/>
  <c r="Q32" i="1"/>
  <c r="S32" i="1" s="1"/>
  <c r="AC31" i="1"/>
  <c r="AE31" i="1" s="1"/>
  <c r="AG31" i="1" s="1"/>
  <c r="O27" i="1"/>
  <c r="P27" i="1"/>
  <c r="Q27" i="1" s="1"/>
  <c r="O34" i="1" l="1"/>
  <c r="O36" i="1" s="1"/>
  <c r="R32" i="1"/>
  <c r="R30" i="1"/>
  <c r="T32" i="1"/>
  <c r="V32" i="1" s="1"/>
  <c r="T30" i="1"/>
  <c r="V30" i="1" s="1"/>
  <c r="S27" i="1"/>
  <c r="U27" i="1" s="1"/>
  <c r="R34" i="1" l="1"/>
  <c r="W32" i="1"/>
  <c r="Y32" i="1" s="1"/>
  <c r="W30" i="1"/>
  <c r="Y30" i="1" s="1"/>
  <c r="U30" i="1"/>
  <c r="U32" i="1"/>
  <c r="X32" i="1" l="1"/>
  <c r="U33" i="1"/>
  <c r="X35" i="1" s="1"/>
  <c r="Z32" i="1"/>
  <c r="AA32" i="1" s="1"/>
  <c r="Z30" i="1"/>
  <c r="AB30" i="1" s="1"/>
  <c r="X30" i="1"/>
  <c r="X34" i="1" s="1"/>
  <c r="X36" i="1" s="1"/>
  <c r="AB32" i="1" l="1"/>
  <c r="AC32" i="1" s="1"/>
  <c r="AE32" i="1" s="1"/>
  <c r="AC30" i="1"/>
  <c r="AE30" i="1" s="1"/>
  <c r="AA30" i="1"/>
  <c r="AA34" i="1" s="1"/>
  <c r="AD30" i="1" l="1"/>
  <c r="AF32" i="1"/>
  <c r="AG32" i="1" s="1"/>
  <c r="AD32" i="1"/>
  <c r="AF30" i="1"/>
  <c r="AG30" i="1" s="1"/>
  <c r="AD33" i="1" l="1"/>
  <c r="AG35" i="1" s="1"/>
  <c r="AG34" i="1"/>
  <c r="AG36" i="1" s="1"/>
</calcChain>
</file>

<file path=xl/sharedStrings.xml><?xml version="1.0" encoding="utf-8"?>
<sst xmlns="http://schemas.openxmlformats.org/spreadsheetml/2006/main" count="188" uniqueCount="108">
  <si>
    <t>内环湿地</t>
    <phoneticPr fontId="1" type="noConversion"/>
  </si>
  <si>
    <t>外环湿地（北）</t>
    <phoneticPr fontId="1" type="noConversion"/>
  </si>
  <si>
    <t>外环湿地（东）</t>
    <phoneticPr fontId="1" type="noConversion"/>
  </si>
  <si>
    <t>人工湖（13#地）</t>
    <phoneticPr fontId="1" type="noConversion"/>
  </si>
  <si>
    <t>水体区域</t>
    <phoneticPr fontId="1" type="noConversion"/>
  </si>
  <si>
    <t>人工运河</t>
    <phoneticPr fontId="1" type="noConversion"/>
  </si>
  <si>
    <t>人工湖（1#地东侧及北侧）</t>
    <phoneticPr fontId="1" type="noConversion"/>
  </si>
  <si>
    <t>水体区域</t>
    <phoneticPr fontId="1" type="noConversion"/>
  </si>
  <si>
    <t>自然池底水体区域</t>
    <phoneticPr fontId="1" type="noConversion"/>
  </si>
  <si>
    <t>常水位数据</t>
    <phoneticPr fontId="1" type="noConversion"/>
  </si>
  <si>
    <t>防水池底区域</t>
    <phoneticPr fontId="1" type="noConversion"/>
  </si>
  <si>
    <t>拟标高（m）</t>
    <phoneticPr fontId="1" type="noConversion"/>
  </si>
  <si>
    <t>平均水深（m）</t>
    <phoneticPr fontId="1" type="noConversion"/>
  </si>
  <si>
    <t>极端天气两日内降水总量（m³）</t>
    <phoneticPr fontId="1" type="noConversion"/>
  </si>
  <si>
    <t>极端天气排水总量（m³）</t>
    <phoneticPr fontId="1" type="noConversion"/>
  </si>
  <si>
    <t>全园排水汇总</t>
    <phoneticPr fontId="1" type="noConversion"/>
  </si>
  <si>
    <t>③</t>
    <phoneticPr fontId="1" type="noConversion"/>
  </si>
  <si>
    <t>②</t>
    <phoneticPr fontId="1" type="noConversion"/>
  </si>
  <si>
    <t>①</t>
    <phoneticPr fontId="1" type="noConversion"/>
  </si>
  <si>
    <t>⑤</t>
    <phoneticPr fontId="1" type="noConversion"/>
  </si>
  <si>
    <t>水体基础数据</t>
    <phoneticPr fontId="1" type="noConversion"/>
  </si>
  <si>
    <t>水体所在汇水区信息</t>
    <phoneticPr fontId="1" type="noConversion"/>
  </si>
  <si>
    <t>编号（见图2）</t>
    <phoneticPr fontId="1" type="noConversion"/>
  </si>
  <si>
    <t>枯水期数据</t>
    <phoneticPr fontId="1" type="noConversion"/>
  </si>
  <si>
    <t>水体面积（㎡）</t>
    <phoneticPr fontId="1" type="noConversion"/>
  </si>
  <si>
    <t>拟标高（m）</t>
    <phoneticPr fontId="1" type="noConversion"/>
  </si>
  <si>
    <t>平均水深（m）</t>
    <phoneticPr fontId="1" type="noConversion"/>
  </si>
  <si>
    <t>④</t>
    <phoneticPr fontId="1" type="noConversion"/>
  </si>
  <si>
    <t>④</t>
    <phoneticPr fontId="1" type="noConversion"/>
  </si>
  <si>
    <t>示意色（位置分布见图1）</t>
    <phoneticPr fontId="1" type="noConversion"/>
  </si>
  <si>
    <t>汇水区（位置分布见图2）</t>
    <phoneticPr fontId="1" type="noConversion"/>
  </si>
  <si>
    <t>水体实际汇水面积（㎡）</t>
    <phoneticPr fontId="1" type="noConversion"/>
  </si>
  <si>
    <t>雨季汇水总量（m³）</t>
    <phoneticPr fontId="1" type="noConversion"/>
  </si>
  <si>
    <t>年汇水总量
（m³）</t>
    <phoneticPr fontId="1" type="noConversion"/>
  </si>
  <si>
    <t>年蒸发总量
（m³）</t>
    <phoneticPr fontId="1" type="noConversion"/>
  </si>
  <si>
    <t>年排水总量
（m³）</t>
    <phoneticPr fontId="1" type="noConversion"/>
  </si>
  <si>
    <t>丰水期（雨季）数据</t>
    <phoneticPr fontId="1" type="noConversion"/>
  </si>
  <si>
    <t>①-内环湿地</t>
    <phoneticPr fontId="1" type="noConversion"/>
  </si>
  <si>
    <t>②-外环湿地（北）</t>
    <phoneticPr fontId="1" type="noConversion"/>
  </si>
  <si>
    <t>塘沽地区气象数据</t>
    <phoneticPr fontId="1" type="noConversion"/>
  </si>
  <si>
    <t>汇水总量
（m³）</t>
    <phoneticPr fontId="1" type="noConversion"/>
  </si>
  <si>
    <t>蒸发总量
（m³）</t>
    <phoneticPr fontId="1" type="noConversion"/>
  </si>
  <si>
    <t>蒸发总量
（m³）</t>
    <phoneticPr fontId="1" type="noConversion"/>
  </si>
  <si>
    <t>水体首次排/补水量</t>
    <phoneticPr fontId="1" type="noConversion"/>
  </si>
  <si>
    <t>水体区域水量变化基础数据</t>
    <phoneticPr fontId="1" type="noConversion"/>
  </si>
  <si>
    <t>水体初始水量</t>
    <phoneticPr fontId="1" type="noConversion"/>
  </si>
  <si>
    <t>水体最终水量</t>
    <phoneticPr fontId="1" type="noConversion"/>
  </si>
  <si>
    <t>应排/补总水量</t>
    <phoneticPr fontId="1" type="noConversion"/>
  </si>
  <si>
    <t>水体初始水量</t>
    <phoneticPr fontId="1" type="noConversion"/>
  </si>
  <si>
    <t>雨季蒸发总量（m³）</t>
    <phoneticPr fontId="1" type="noConversion"/>
  </si>
  <si>
    <t>增加/损失水量（m³）</t>
    <phoneticPr fontId="1" type="noConversion"/>
  </si>
  <si>
    <t>年平均降雨量（mm）</t>
    <phoneticPr fontId="1" type="noConversion"/>
  </si>
  <si>
    <t>年平均蒸发量（mm）</t>
    <phoneticPr fontId="1" type="noConversion"/>
  </si>
  <si>
    <t>极端天气(两日内降雨量达全年45%)（mm）</t>
    <phoneticPr fontId="1" type="noConversion"/>
  </si>
  <si>
    <t>旱季（3-5月）平均降雨量（mm）</t>
    <phoneticPr fontId="1" type="noConversion"/>
  </si>
  <si>
    <t>旱季（3-5月）平均蒸发量（mm）</t>
    <phoneticPr fontId="1" type="noConversion"/>
  </si>
  <si>
    <t>雨季（6-8月）平均降雨量（mm）</t>
    <phoneticPr fontId="1" type="noConversion"/>
  </si>
  <si>
    <t>雨季（6-8月）平均蒸发量（mm）</t>
    <phoneticPr fontId="1" type="noConversion"/>
  </si>
  <si>
    <t>其他季节(9月-次年2月)平均降雨量（mm）</t>
    <phoneticPr fontId="1" type="noConversion"/>
  </si>
  <si>
    <t>其他季节(9月-次年2月)平均蒸发量（mm）</t>
    <phoneticPr fontId="1" type="noConversion"/>
  </si>
  <si>
    <t>极端天气两日内增加水量（m³）</t>
    <phoneticPr fontId="1" type="noConversion"/>
  </si>
  <si>
    <t>全年</t>
    <phoneticPr fontId="1" type="noConversion"/>
  </si>
  <si>
    <t>旱季（3-5月）</t>
    <phoneticPr fontId="1" type="noConversion"/>
  </si>
  <si>
    <t>雨季（6-8月）</t>
    <phoneticPr fontId="1" type="noConversion"/>
  </si>
  <si>
    <t>其他季节(9月-次年2月)</t>
    <phoneticPr fontId="1" type="noConversion"/>
  </si>
  <si>
    <t>H1</t>
    <phoneticPr fontId="1" type="noConversion"/>
  </si>
  <si>
    <t>H3</t>
    <phoneticPr fontId="1" type="noConversion"/>
  </si>
  <si>
    <t>H2</t>
    <phoneticPr fontId="1" type="noConversion"/>
  </si>
  <si>
    <t>H2-0.5</t>
    <phoneticPr fontId="1" type="noConversion"/>
  </si>
  <si>
    <t>H2+0.5</t>
    <phoneticPr fontId="1" type="noConversion"/>
  </si>
  <si>
    <t>本季补水量总计</t>
    <phoneticPr fontId="1" type="noConversion"/>
  </si>
  <si>
    <t>本季排水量总计</t>
    <phoneticPr fontId="1" type="noConversion"/>
  </si>
  <si>
    <t>本季首次补水量总计</t>
    <phoneticPr fontId="1" type="noConversion"/>
  </si>
  <si>
    <t>第一年</t>
    <phoneticPr fontId="1" type="noConversion"/>
  </si>
  <si>
    <t>第二年</t>
    <phoneticPr fontId="1" type="noConversion"/>
  </si>
  <si>
    <t>本年度补水量总计</t>
    <phoneticPr fontId="1" type="noConversion"/>
  </si>
  <si>
    <t>本年度排水量总计</t>
    <phoneticPr fontId="1" type="noConversion"/>
  </si>
  <si>
    <t>第三年</t>
    <phoneticPr fontId="1" type="noConversion"/>
  </si>
  <si>
    <t>水体区域三年内分季节排水/补水量估算</t>
    <phoneticPr fontId="1" type="noConversion"/>
  </si>
  <si>
    <t>说明：1、表格中正值表示增加的水量，负值表示减少的水量。
     2、水体区域汇水量是按照该区域降水都通过地表径流流入水体的假设条件进行计算，未扣除通过土壤下渗的水量。可根据土壤渗透系数检测结果进行修正。</t>
    <phoneticPr fontId="1" type="noConversion"/>
  </si>
  <si>
    <t>说明：1、表格中黄色填充部分的数据为查阅塘沽历年气象资料所得。
     2、其余数据无资料记载，为基于上述数据推算所得，供参考且有待核实。</t>
    <phoneticPr fontId="1" type="noConversion"/>
  </si>
  <si>
    <t>说明：1、目前假定第一年的3-5月为开盘销售时段，开盘时人工水体和内环湿地需进行首次补水以保证水体达到常水位标高。
2、内环湿地仅需在开盘销售时进行一次性补水。人工水体除需在销售开盘时进行首次补水外尚需每年定期补水。水体水量低于枯水期水量时补水，高于丰水期水量时排水。
4、外环湿地不需补水，仅考虑排水，
5、开盘后第一、第二年间每年排水和补水水量都有变化，自第三年起今后各年排水和补水水量会大致相当。第三年的水量可做为今后各年排水和补水量依据。</t>
    <phoneticPr fontId="1" type="noConversion"/>
  </si>
  <si>
    <t>本季排水量总计</t>
    <phoneticPr fontId="1" type="noConversion"/>
  </si>
  <si>
    <t>本季补水量总计</t>
    <phoneticPr fontId="1" type="noConversion"/>
  </si>
  <si>
    <t>储水量
（m³）</t>
    <phoneticPr fontId="1" type="noConversion"/>
  </si>
  <si>
    <t>旱季汇水总量（m³）</t>
    <phoneticPr fontId="1" type="noConversion"/>
  </si>
  <si>
    <t>旱季蒸发总量（m³）</t>
    <phoneticPr fontId="1" type="noConversion"/>
  </si>
  <si>
    <t>人工运河及人工湖</t>
    <phoneticPr fontId="1" type="noConversion"/>
  </si>
  <si>
    <t>建筑、广场及绿地</t>
    <phoneticPr fontId="1" type="noConversion"/>
  </si>
  <si>
    <t>⑤-人工湖（1#地东侧及北侧）</t>
    <phoneticPr fontId="1" type="noConversion"/>
  </si>
  <si>
    <t>⑥-东北代征绿地</t>
    <phoneticPr fontId="1" type="noConversion"/>
  </si>
  <si>
    <t>⑦-东南代征绿地</t>
    <phoneticPr fontId="1" type="noConversion"/>
  </si>
  <si>
    <t>⑧-南侧代征绿地及12#地</t>
    <phoneticPr fontId="1" type="noConversion"/>
  </si>
  <si>
    <t>⑨-北侧代征绿地</t>
    <phoneticPr fontId="1" type="noConversion"/>
  </si>
  <si>
    <t>其他季节汇水总量（m³）</t>
    <phoneticPr fontId="1" type="noConversion"/>
  </si>
  <si>
    <t>其他季节蒸发总量（m³）</t>
    <phoneticPr fontId="1" type="noConversion"/>
  </si>
  <si>
    <t>旱季排水总量（m³）</t>
    <phoneticPr fontId="1" type="noConversion"/>
  </si>
  <si>
    <t>其他季节排水总量（m³）</t>
    <phoneticPr fontId="1" type="noConversion"/>
  </si>
  <si>
    <t>雨季排水总量（m³）</t>
    <phoneticPr fontId="1" type="noConversion"/>
  </si>
  <si>
    <t>③-外环湿地（东）</t>
    <phoneticPr fontId="1" type="noConversion"/>
  </si>
  <si>
    <t>基础数据</t>
    <phoneticPr fontId="1" type="noConversion"/>
  </si>
  <si>
    <t>排水量估算</t>
    <phoneticPr fontId="1" type="noConversion"/>
  </si>
  <si>
    <t>说明：1、所有标高采用塘沽高程系；人工运河、人工湖水面标高（H1、H2、H3）需要等规划方案完成后确定，目前暂缺但依据水深和水体面积可以计算水量。
     2、水体区域按照水体实际汇水面积计算雨水汇水量，按照常水位水体面积计算蒸发量。</t>
    <phoneticPr fontId="1" type="noConversion"/>
  </si>
  <si>
    <t>④-商业区</t>
    <phoneticPr fontId="1" type="noConversion"/>
  </si>
  <si>
    <t>面积（㎡）</t>
    <phoneticPr fontId="1" type="noConversion"/>
  </si>
  <si>
    <t>面积（㎡）</t>
    <phoneticPr fontId="1" type="noConversion"/>
  </si>
  <si>
    <t>雨季可储存暴雨量（m³）</t>
    <phoneticPr fontId="1" type="noConversion"/>
  </si>
  <si>
    <t>说明：1、区域①、②、③、④、⑤范围内，按照上表开盘后第三年水体排水量取值，极端天气假定出现在雨季期间，极端天气排水量是已经扣除水体雨季可储存雨水量的结果
     2、雨季可储存雨水量只适用于水体区域，该数据是指开盘后某一水体区域第三年雨季增加水量同该区域雨季排水量的差值。
     3、缺少土壤渗透率数据，排水总量中因未考虑土壤下渗因素，计算数值可能偏高，可根据土壤渗透系数检测结果进行修正。</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</si>
</sst>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宋体"/>
      <family val="2"/>
      <scheme val="minor"/>
    </font>
    <font>
      <sz val="9"/>
      <name val="宋体"/>
      <family val="3"/>
      <charset val="134"/>
      <scheme val="minor"/>
    </font>
    <font>
      <sz val="11"/>
      <color theme="1"/>
      <name val="宋体"/>
      <family val="3"/>
      <charset val="134"/>
      <scheme val="minor"/>
    </font>
    <font>
      <b/>
      <sz val="16"/>
      <color theme="1"/>
      <name val="宋体"/>
      <family val="3"/>
      <charset val="134"/>
      <scheme val="minor"/>
    </font>
    <font>
      <b/>
      <sz val="12"/>
      <color theme="1"/>
      <name val="宋体"/>
      <family val="3"/>
      <charset val="134"/>
      <scheme val="minor"/>
    </font>
    <font>
      <sz val="11"/>
      <name val="宋体"/>
      <family val="2"/>
      <scheme val="minor"/>
    </font>
    <font>
      <sz val="11"/>
      <name val="宋体"/>
      <family val="3"/>
      <charset val="134"/>
      <scheme val="minor"/>
    </font>
    <font>
      <b/>
      <sz val="11"/>
      <color theme="1"/>
      <name val="宋体"/>
      <family val="3"/>
      <charset val="134"/>
      <scheme val="minor"/>
    </font>
  </fonts>
  <fills count="13">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rgb="FFFFFF00"/>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s>
  <cellStyleXfs count="1">
    <xf numFmtId="0" fontId="0" fillId="0" borderId="0"/>
  </cellStyleXfs>
  <cellXfs count="298">
    <xf numFmtId="0" fontId="0" fillId="0" borderId="0" xfId="0"/>
    <xf numFmtId="0" fontId="0" fillId="0" borderId="0" xfId="0" applyAlignment="1">
      <alignment vertical="center"/>
    </xf>
    <xf numFmtId="0" fontId="0" fillId="2" borderId="34" xfId="0" applyFill="1" applyBorder="1"/>
    <xf numFmtId="0" fontId="0" fillId="8" borderId="35" xfId="0" applyFill="1" applyBorder="1"/>
    <xf numFmtId="0" fontId="0" fillId="10" borderId="35" xfId="0" applyFill="1" applyBorder="1"/>
    <xf numFmtId="0" fontId="0" fillId="9" borderId="35" xfId="0" applyFont="1" applyFill="1" applyBorder="1"/>
    <xf numFmtId="0" fontId="2" fillId="3" borderId="35" xfId="0" applyFont="1" applyFill="1" applyBorder="1"/>
    <xf numFmtId="0" fontId="0" fillId="0" borderId="0" xfId="0" applyBorder="1"/>
    <xf numFmtId="0" fontId="0" fillId="0" borderId="0" xfId="0" applyFill="1" applyBorder="1" applyAlignment="1">
      <alignment vertical="center"/>
    </xf>
    <xf numFmtId="0" fontId="0" fillId="0" borderId="0" xfId="0" applyFill="1" applyBorder="1"/>
    <xf numFmtId="0" fontId="0" fillId="0" borderId="0" xfId="0" applyFill="1" applyBorder="1" applyAlignment="1">
      <alignment horizontal="center" vertical="center" wrapText="1"/>
    </xf>
    <xf numFmtId="0" fontId="3" fillId="0" borderId="0" xfId="0" applyFont="1" applyFill="1" applyBorder="1" applyAlignment="1">
      <alignment vertical="center"/>
    </xf>
    <xf numFmtId="0" fontId="0" fillId="4" borderId="9" xfId="0" applyFill="1" applyBorder="1" applyAlignment="1">
      <alignment vertical="center"/>
    </xf>
    <xf numFmtId="0" fontId="0" fillId="5" borderId="11" xfId="0" applyFill="1" applyBorder="1" applyAlignment="1">
      <alignment vertical="center"/>
    </xf>
    <xf numFmtId="0" fontId="0" fillId="5" borderId="9" xfId="0" applyFill="1" applyBorder="1" applyAlignment="1">
      <alignment vertical="center"/>
    </xf>
    <xf numFmtId="0" fontId="0" fillId="5" borderId="53" xfId="0" applyFill="1" applyBorder="1" applyAlignment="1">
      <alignment horizontal="right" vertical="center"/>
    </xf>
    <xf numFmtId="0" fontId="0" fillId="5" borderId="9" xfId="0" applyFill="1" applyBorder="1" applyAlignment="1">
      <alignment horizontal="right" vertical="center"/>
    </xf>
    <xf numFmtId="0" fontId="0" fillId="0" borderId="9" xfId="0" applyFill="1" applyBorder="1" applyAlignment="1">
      <alignment horizontal="right" vertical="center"/>
    </xf>
    <xf numFmtId="0" fontId="4" fillId="0" borderId="0" xfId="0" applyFont="1" applyFill="1" applyBorder="1" applyAlignment="1">
      <alignment vertical="center" wrapText="1"/>
    </xf>
    <xf numFmtId="0" fontId="0" fillId="5" borderId="40" xfId="0" applyFill="1" applyBorder="1" applyAlignment="1">
      <alignment horizontal="right" vertical="center"/>
    </xf>
    <xf numFmtId="0" fontId="0" fillId="5" borderId="35" xfId="0" applyFill="1" applyBorder="1" applyAlignment="1">
      <alignment horizontal="right" vertical="center"/>
    </xf>
    <xf numFmtId="0" fontId="4" fillId="11" borderId="30" xfId="0" applyFont="1" applyFill="1" applyBorder="1" applyAlignment="1">
      <alignment horizontal="center" vertical="center" wrapText="1"/>
    </xf>
    <xf numFmtId="0" fontId="3" fillId="0" borderId="29" xfId="0" applyFont="1" applyBorder="1" applyAlignment="1">
      <alignment vertical="center"/>
    </xf>
    <xf numFmtId="0" fontId="3" fillId="0" borderId="45" xfId="0" applyFont="1" applyBorder="1" applyAlignment="1">
      <alignment vertical="center"/>
    </xf>
    <xf numFmtId="0" fontId="0" fillId="0" borderId="1" xfId="0" applyFill="1" applyBorder="1" applyAlignment="1">
      <alignment vertical="center"/>
    </xf>
    <xf numFmtId="0" fontId="4" fillId="0" borderId="40" xfId="0" applyFont="1" applyFill="1" applyBorder="1" applyAlignment="1">
      <alignment vertical="center"/>
    </xf>
    <xf numFmtId="0" fontId="0" fillId="0" borderId="14" xfId="0" applyFill="1" applyBorder="1" applyAlignment="1">
      <alignment horizontal="right" vertical="center"/>
    </xf>
    <xf numFmtId="0" fontId="4" fillId="0" borderId="38"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39" xfId="0" applyFont="1" applyFill="1" applyBorder="1" applyAlignment="1">
      <alignment horizontal="center" vertical="center" wrapText="1"/>
    </xf>
    <xf numFmtId="0" fontId="0" fillId="0" borderId="6" xfId="0" applyFill="1" applyBorder="1" applyAlignment="1">
      <alignment vertical="center"/>
    </xf>
    <xf numFmtId="0" fontId="0" fillId="0" borderId="7" xfId="0" applyFill="1" applyBorder="1" applyAlignment="1">
      <alignment vertical="center"/>
    </xf>
    <xf numFmtId="0" fontId="0" fillId="0" borderId="0" xfId="0" applyFill="1" applyBorder="1" applyAlignment="1">
      <alignment horizontal="center" vertical="center" wrapText="1"/>
    </xf>
    <xf numFmtId="0" fontId="0" fillId="0" borderId="0" xfId="0" applyFill="1" applyBorder="1" applyAlignment="1">
      <alignment horizontal="center" vertical="center"/>
    </xf>
    <xf numFmtId="0" fontId="0" fillId="0" borderId="0" xfId="0" applyAlignment="1">
      <alignment horizontal="center" vertical="center" wrapText="1"/>
    </xf>
    <xf numFmtId="0" fontId="4" fillId="0" borderId="32" xfId="0" applyFont="1" applyFill="1" applyBorder="1" applyAlignment="1">
      <alignment vertical="center"/>
    </xf>
    <xf numFmtId="0" fontId="0" fillId="0" borderId="47" xfId="0" applyBorder="1"/>
    <xf numFmtId="0" fontId="0" fillId="0" borderId="48" xfId="0" applyBorder="1"/>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0" fillId="0" borderId="6" xfId="0" applyBorder="1" applyAlignment="1">
      <alignment horizontal="right" vertical="center"/>
    </xf>
    <xf numFmtId="0" fontId="0" fillId="0" borderId="1" xfId="0" applyBorder="1" applyAlignment="1">
      <alignment horizontal="right" vertical="center"/>
    </xf>
    <xf numFmtId="0" fontId="0" fillId="0" borderId="11" xfId="0" applyBorder="1" applyAlignment="1">
      <alignment horizontal="right" vertical="center"/>
    </xf>
    <xf numFmtId="0" fontId="0" fillId="0" borderId="7" xfId="0" applyBorder="1" applyAlignment="1">
      <alignment horizontal="right" vertical="center"/>
    </xf>
    <xf numFmtId="0" fontId="0" fillId="0" borderId="8" xfId="0" applyBorder="1" applyAlignment="1">
      <alignment horizontal="right" vertical="center"/>
    </xf>
    <xf numFmtId="0" fontId="0" fillId="0" borderId="14" xfId="0" applyBorder="1" applyAlignment="1">
      <alignment horizontal="right" vertical="center"/>
    </xf>
    <xf numFmtId="0" fontId="0" fillId="0" borderId="43" xfId="0" applyBorder="1" applyAlignment="1">
      <alignment horizontal="right" vertical="center"/>
    </xf>
    <xf numFmtId="0" fontId="0" fillId="0" borderId="16" xfId="0" applyBorder="1" applyAlignment="1">
      <alignment horizontal="right" vertical="center"/>
    </xf>
    <xf numFmtId="0" fontId="0" fillId="0" borderId="44" xfId="0" applyBorder="1"/>
    <xf numFmtId="0" fontId="0" fillId="0" borderId="29" xfId="0" applyBorder="1"/>
    <xf numFmtId="0" fontId="0" fillId="0" borderId="42" xfId="0" applyBorder="1" applyAlignment="1">
      <alignment horizontal="right" vertical="center"/>
    </xf>
    <xf numFmtId="0" fontId="4" fillId="0" borderId="42" xfId="0" applyFont="1" applyFill="1" applyBorder="1" applyAlignment="1">
      <alignment horizontal="center" vertical="center" wrapText="1"/>
    </xf>
    <xf numFmtId="0" fontId="0" fillId="0" borderId="15" xfId="0" applyBorder="1" applyAlignment="1">
      <alignment horizontal="right" vertical="center"/>
    </xf>
    <xf numFmtId="0" fontId="0" fillId="0" borderId="18" xfId="0" applyBorder="1" applyAlignment="1">
      <alignment horizontal="right" vertical="center"/>
    </xf>
    <xf numFmtId="0" fontId="0" fillId="0" borderId="54" xfId="0" applyBorder="1" applyAlignment="1">
      <alignment horizontal="right" vertical="center"/>
    </xf>
    <xf numFmtId="0" fontId="0" fillId="0" borderId="17" xfId="0" applyBorder="1" applyAlignment="1">
      <alignment horizontal="right" vertical="center"/>
    </xf>
    <xf numFmtId="0" fontId="0" fillId="0" borderId="60" xfId="0" applyBorder="1" applyAlignment="1">
      <alignment horizontal="right" vertical="center"/>
    </xf>
    <xf numFmtId="0" fontId="0" fillId="0" borderId="23" xfId="0" applyBorder="1" applyAlignment="1">
      <alignment horizontal="right" vertical="center"/>
    </xf>
    <xf numFmtId="0" fontId="0" fillId="0" borderId="61" xfId="0" applyBorder="1" applyAlignment="1">
      <alignment horizontal="right" vertical="center"/>
    </xf>
    <xf numFmtId="0" fontId="0" fillId="5" borderId="14" xfId="0" applyFill="1" applyBorder="1" applyAlignment="1">
      <alignment vertical="center"/>
    </xf>
    <xf numFmtId="0" fontId="0" fillId="5" borderId="20" xfId="0" applyFill="1" applyBorder="1" applyAlignment="1">
      <alignment horizontal="center" vertical="center"/>
    </xf>
    <xf numFmtId="0" fontId="0" fillId="4" borderId="38" xfId="0" applyFill="1" applyBorder="1" applyAlignment="1">
      <alignment horizontal="center" vertical="center"/>
    </xf>
    <xf numFmtId="0" fontId="0" fillId="5" borderId="6" xfId="0" applyFill="1" applyBorder="1" applyAlignment="1">
      <alignment horizontal="center" vertical="center"/>
    </xf>
    <xf numFmtId="0" fontId="0" fillId="4" borderId="6" xfId="0" applyFill="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5" xfId="0" applyFont="1" applyBorder="1" applyAlignment="1">
      <alignment horizontal="center" vertical="center" wrapText="1"/>
    </xf>
    <xf numFmtId="0" fontId="2" fillId="0" borderId="1" xfId="0" applyFont="1" applyFill="1" applyBorder="1" applyAlignment="1">
      <alignment vertical="center"/>
    </xf>
    <xf numFmtId="0" fontId="2" fillId="6" borderId="57" xfId="0" applyFont="1" applyFill="1" applyBorder="1"/>
    <xf numFmtId="0" fontId="0" fillId="0" borderId="0" xfId="0" applyBorder="1" applyAlignment="1">
      <alignment vertical="center"/>
    </xf>
    <xf numFmtId="0" fontId="0" fillId="0" borderId="15" xfId="0" applyFill="1" applyBorder="1" applyAlignment="1">
      <alignment vertical="center"/>
    </xf>
    <xf numFmtId="0" fontId="0" fillId="0" borderId="51" xfId="0" applyFill="1" applyBorder="1" applyAlignment="1">
      <alignment vertical="center"/>
    </xf>
    <xf numFmtId="0" fontId="0" fillId="0" borderId="52" xfId="0" applyFill="1" applyBorder="1" applyAlignment="1">
      <alignment vertical="center"/>
    </xf>
    <xf numFmtId="0" fontId="0" fillId="0" borderId="18" xfId="0" applyFill="1" applyBorder="1" applyAlignment="1">
      <alignment vertical="center"/>
    </xf>
    <xf numFmtId="0" fontId="0" fillId="0" borderId="38" xfId="0" applyBorder="1" applyAlignment="1">
      <alignment horizontal="right" vertical="center"/>
    </xf>
    <xf numFmtId="0" fontId="4" fillId="4" borderId="58" xfId="0" applyFont="1" applyFill="1" applyBorder="1" applyAlignment="1">
      <alignment horizontal="right" vertical="center"/>
    </xf>
    <xf numFmtId="0" fontId="4" fillId="4" borderId="48" xfId="0" applyFont="1" applyFill="1" applyBorder="1" applyAlignment="1">
      <alignment horizontal="right" vertical="center"/>
    </xf>
    <xf numFmtId="0" fontId="0" fillId="0" borderId="38" xfId="0" applyFill="1" applyBorder="1" applyAlignment="1">
      <alignment vertical="center"/>
    </xf>
    <xf numFmtId="0" fontId="0" fillId="0" borderId="43" xfId="0" applyFill="1" applyBorder="1" applyAlignment="1">
      <alignment vertical="center"/>
    </xf>
    <xf numFmtId="0" fontId="0" fillId="0" borderId="39" xfId="0" applyFill="1" applyBorder="1" applyAlignment="1">
      <alignment horizontal="right" vertical="center"/>
    </xf>
    <xf numFmtId="0" fontId="0" fillId="0" borderId="54" xfId="0" applyFill="1" applyBorder="1" applyAlignment="1">
      <alignment vertical="center"/>
    </xf>
    <xf numFmtId="0" fontId="4" fillId="0" borderId="37" xfId="0" applyFont="1" applyBorder="1" applyAlignment="1">
      <alignment horizontal="center" vertical="center" wrapText="1"/>
    </xf>
    <xf numFmtId="0" fontId="4" fillId="0" borderId="28" xfId="0" applyFont="1" applyBorder="1" applyAlignment="1">
      <alignment horizontal="center" vertical="center"/>
    </xf>
    <xf numFmtId="0" fontId="0" fillId="5" borderId="21" xfId="0" applyFill="1" applyBorder="1" applyAlignment="1">
      <alignment vertical="center"/>
    </xf>
    <xf numFmtId="0" fontId="0" fillId="5" borderId="19" xfId="0" applyFill="1" applyBorder="1" applyAlignment="1">
      <alignment vertical="center"/>
    </xf>
    <xf numFmtId="0" fontId="0" fillId="5" borderId="20" xfId="0" applyFill="1" applyBorder="1" applyAlignment="1">
      <alignment vertical="center"/>
    </xf>
    <xf numFmtId="0" fontId="0" fillId="5" borderId="16" xfId="0" applyFill="1" applyBorder="1" applyAlignment="1">
      <alignment vertical="center"/>
    </xf>
    <xf numFmtId="0" fontId="0" fillId="5" borderId="22" xfId="0" applyFill="1" applyBorder="1" applyAlignment="1">
      <alignment vertical="center"/>
    </xf>
    <xf numFmtId="0" fontId="5" fillId="5" borderId="20" xfId="0" applyFont="1" applyFill="1" applyBorder="1" applyAlignment="1">
      <alignment vertical="center"/>
    </xf>
    <xf numFmtId="0" fontId="5" fillId="5" borderId="16" xfId="0" applyFont="1" applyFill="1" applyBorder="1" applyAlignment="1">
      <alignment vertical="center"/>
    </xf>
    <xf numFmtId="0" fontId="6" fillId="5" borderId="22" xfId="0" applyFont="1" applyFill="1" applyBorder="1" applyAlignment="1">
      <alignment vertical="center"/>
    </xf>
    <xf numFmtId="0" fontId="0" fillId="5" borderId="6" xfId="0" applyFill="1" applyBorder="1" applyAlignment="1">
      <alignment vertical="center"/>
    </xf>
    <xf numFmtId="0" fontId="0" fillId="5" borderId="1" xfId="0" applyFill="1" applyBorder="1" applyAlignment="1">
      <alignment vertical="center"/>
    </xf>
    <xf numFmtId="0" fontId="5" fillId="5" borderId="6" xfId="0" applyFont="1" applyFill="1" applyBorder="1" applyAlignment="1">
      <alignment vertical="center"/>
    </xf>
    <xf numFmtId="0" fontId="5" fillId="5" borderId="1" xfId="0" applyFont="1" applyFill="1" applyBorder="1" applyAlignment="1">
      <alignment vertical="center"/>
    </xf>
    <xf numFmtId="0" fontId="0" fillId="4" borderId="14" xfId="0" applyFill="1" applyBorder="1" applyAlignment="1">
      <alignment vertical="center"/>
    </xf>
    <xf numFmtId="0" fontId="0" fillId="4" borderId="6" xfId="0" applyFill="1" applyBorder="1" applyAlignment="1">
      <alignment vertical="center"/>
    </xf>
    <xf numFmtId="0" fontId="0" fillId="4" borderId="1" xfId="0" applyFill="1" applyBorder="1" applyAlignment="1">
      <alignment vertical="center"/>
    </xf>
    <xf numFmtId="0" fontId="0" fillId="4" borderId="11" xfId="0" applyFill="1" applyBorder="1" applyAlignment="1">
      <alignment vertical="center"/>
    </xf>
    <xf numFmtId="0" fontId="5" fillId="4" borderId="6" xfId="0" applyFont="1" applyFill="1" applyBorder="1" applyAlignment="1">
      <alignment vertical="center"/>
    </xf>
    <xf numFmtId="0" fontId="0" fillId="4" borderId="39" xfId="0" applyFill="1" applyBorder="1" applyAlignment="1">
      <alignment vertical="center"/>
    </xf>
    <xf numFmtId="0" fontId="0" fillId="4" borderId="55" xfId="0" applyFill="1" applyBorder="1" applyAlignment="1">
      <alignment vertical="center"/>
    </xf>
    <xf numFmtId="0" fontId="0" fillId="4" borderId="38" xfId="0" applyFill="1" applyBorder="1" applyAlignment="1">
      <alignment vertical="center"/>
    </xf>
    <xf numFmtId="0" fontId="0" fillId="4" borderId="43" xfId="0" applyFill="1" applyBorder="1" applyAlignment="1">
      <alignment vertical="center"/>
    </xf>
    <xf numFmtId="0" fontId="0" fillId="4" borderId="42" xfId="0" applyFill="1" applyBorder="1" applyAlignment="1">
      <alignment vertical="center"/>
    </xf>
    <xf numFmtId="0" fontId="5" fillId="4" borderId="38" xfId="0" applyFont="1" applyFill="1" applyBorder="1" applyAlignment="1">
      <alignment vertical="center"/>
    </xf>
    <xf numFmtId="0" fontId="0" fillId="5" borderId="16" xfId="0" applyFill="1" applyBorder="1" applyAlignment="1">
      <alignment horizontal="right" vertical="center"/>
    </xf>
    <xf numFmtId="0" fontId="0" fillId="5" borderId="22" xfId="0" applyFill="1" applyBorder="1" applyAlignment="1">
      <alignment horizontal="right" vertical="center"/>
    </xf>
    <xf numFmtId="0" fontId="0" fillId="5" borderId="6" xfId="0" applyFill="1" applyBorder="1" applyAlignment="1">
      <alignment horizontal="right" vertical="center"/>
    </xf>
    <xf numFmtId="0" fontId="0" fillId="5" borderId="14" xfId="0" applyFill="1" applyBorder="1" applyAlignment="1">
      <alignment horizontal="right" vertical="center"/>
    </xf>
    <xf numFmtId="0" fontId="0" fillId="5" borderId="1" xfId="0" applyFill="1" applyBorder="1" applyAlignment="1">
      <alignment horizontal="right" vertical="center"/>
    </xf>
    <xf numFmtId="0" fontId="0" fillId="5" borderId="11" xfId="0" applyFill="1" applyBorder="1" applyAlignment="1">
      <alignment horizontal="right" vertical="center"/>
    </xf>
    <xf numFmtId="0" fontId="0" fillId="0" borderId="0" xfId="0" applyAlignment="1">
      <alignment horizontal="left" vertical="top"/>
    </xf>
    <xf numFmtId="0" fontId="7" fillId="12" borderId="52" xfId="0" applyFont="1" applyFill="1" applyBorder="1" applyAlignment="1">
      <alignment vertical="center"/>
    </xf>
    <xf numFmtId="0" fontId="0" fillId="5" borderId="4" xfId="0" applyFill="1" applyBorder="1" applyAlignment="1">
      <alignment vertical="center"/>
    </xf>
    <xf numFmtId="0" fontId="0" fillId="5" borderId="5" xfId="0" applyFill="1" applyBorder="1" applyAlignment="1">
      <alignment vertical="center"/>
    </xf>
    <xf numFmtId="0" fontId="0" fillId="5" borderId="13" xfId="0" applyFill="1" applyBorder="1" applyAlignment="1">
      <alignment horizontal="right" vertical="center"/>
    </xf>
    <xf numFmtId="0" fontId="0" fillId="5" borderId="31" xfId="0" applyFill="1" applyBorder="1" applyAlignment="1">
      <alignment vertical="center"/>
    </xf>
    <xf numFmtId="0" fontId="0" fillId="5" borderId="63" xfId="0" applyFill="1" applyBorder="1" applyAlignment="1">
      <alignment vertical="center"/>
    </xf>
    <xf numFmtId="0" fontId="0" fillId="5" borderId="4" xfId="0" applyFill="1" applyBorder="1" applyAlignment="1">
      <alignment horizontal="right" vertical="center"/>
    </xf>
    <xf numFmtId="0" fontId="0" fillId="5" borderId="5" xfId="0" applyFill="1" applyBorder="1" applyAlignment="1">
      <alignment horizontal="right" vertical="center"/>
    </xf>
    <xf numFmtId="0" fontId="0" fillId="5" borderId="10" xfId="0" applyFill="1" applyBorder="1" applyAlignment="1">
      <alignment horizontal="right" vertical="center"/>
    </xf>
    <xf numFmtId="0" fontId="0" fillId="5" borderId="17" xfId="0" applyFill="1" applyBorder="1" applyAlignment="1">
      <alignment horizontal="right" vertical="center"/>
    </xf>
    <xf numFmtId="0" fontId="0" fillId="5" borderId="46" xfId="0" applyFill="1" applyBorder="1" applyAlignment="1">
      <alignment horizontal="right" vertical="center"/>
    </xf>
    <xf numFmtId="0" fontId="0" fillId="5" borderId="18" xfId="0" applyFill="1" applyBorder="1" applyAlignment="1">
      <alignment horizontal="right" vertical="center"/>
    </xf>
    <xf numFmtId="0" fontId="4" fillId="12" borderId="66" xfId="0" applyFont="1" applyFill="1" applyBorder="1" applyAlignment="1">
      <alignment vertical="center" wrapText="1"/>
    </xf>
    <xf numFmtId="0" fontId="4" fillId="0" borderId="66" xfId="0" applyFont="1" applyFill="1" applyBorder="1" applyAlignment="1">
      <alignment vertical="center" wrapText="1"/>
    </xf>
    <xf numFmtId="0" fontId="0" fillId="0" borderId="39" xfId="0" applyBorder="1" applyAlignment="1">
      <alignment horizontal="right" vertical="center"/>
    </xf>
    <xf numFmtId="0" fontId="4" fillId="4" borderId="13" xfId="0" applyFont="1" applyFill="1" applyBorder="1" applyAlignment="1">
      <alignment horizontal="right" vertical="center"/>
    </xf>
    <xf numFmtId="0" fontId="4" fillId="4" borderId="15" xfId="0" applyFont="1" applyFill="1" applyBorder="1" applyAlignment="1">
      <alignment horizontal="right" vertical="center"/>
    </xf>
    <xf numFmtId="0" fontId="4" fillId="4" borderId="39" xfId="0" applyFont="1" applyFill="1" applyBorder="1" applyAlignment="1">
      <alignment horizontal="right" vertical="center"/>
    </xf>
    <xf numFmtId="0" fontId="4" fillId="4" borderId="12" xfId="0" applyFont="1" applyFill="1" applyBorder="1" applyAlignment="1">
      <alignment horizontal="right" vertical="center"/>
    </xf>
    <xf numFmtId="0" fontId="4" fillId="4" borderId="67" xfId="0" applyFont="1" applyFill="1" applyBorder="1" applyAlignment="1">
      <alignment horizontal="right" vertical="center"/>
    </xf>
    <xf numFmtId="0" fontId="0" fillId="0" borderId="1" xfId="0" applyFill="1" applyBorder="1" applyAlignment="1">
      <alignment horizontal="left"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0" fillId="0" borderId="8" xfId="0" applyFill="1" applyBorder="1" applyAlignment="1">
      <alignment horizontal="left" vertical="center"/>
    </xf>
    <xf numFmtId="0" fontId="0" fillId="5" borderId="6" xfId="0" applyFont="1" applyFill="1" applyBorder="1" applyAlignment="1">
      <alignment vertical="center"/>
    </xf>
    <xf numFmtId="0" fontId="0" fillId="5" borderId="1" xfId="0" applyFont="1" applyFill="1" applyBorder="1" applyAlignment="1">
      <alignment vertical="center"/>
    </xf>
    <xf numFmtId="0" fontId="0" fillId="5" borderId="14" xfId="0" applyFont="1" applyFill="1" applyBorder="1" applyAlignment="1">
      <alignment vertical="center"/>
    </xf>
    <xf numFmtId="0" fontId="0" fillId="0" borderId="14" xfId="0" applyFill="1" applyBorder="1" applyAlignment="1">
      <alignment vertical="center"/>
    </xf>
    <xf numFmtId="0" fontId="0" fillId="5" borderId="18" xfId="0" applyFill="1" applyBorder="1" applyAlignment="1">
      <alignment vertical="center"/>
    </xf>
    <xf numFmtId="0" fontId="0" fillId="0" borderId="18" xfId="0" applyFont="1" applyFill="1" applyBorder="1" applyAlignment="1">
      <alignment vertical="center"/>
    </xf>
    <xf numFmtId="0" fontId="4" fillId="0" borderId="29" xfId="0" applyFont="1" applyFill="1" applyBorder="1" applyAlignment="1">
      <alignment horizontal="center" vertical="center" wrapText="1"/>
    </xf>
    <xf numFmtId="0" fontId="0" fillId="5" borderId="35" xfId="0" applyFill="1" applyBorder="1" applyAlignment="1">
      <alignment vertical="center"/>
    </xf>
    <xf numFmtId="0" fontId="0" fillId="5" borderId="35" xfId="0" applyFont="1" applyFill="1" applyBorder="1" applyAlignment="1">
      <alignment vertical="center"/>
    </xf>
    <xf numFmtId="0" fontId="0" fillId="5" borderId="35" xfId="0" applyFill="1" applyBorder="1" applyAlignment="1">
      <alignment horizontal="left" vertical="center"/>
    </xf>
    <xf numFmtId="0" fontId="0" fillId="0" borderId="35" xfId="0" applyFill="1" applyBorder="1" applyAlignment="1">
      <alignment horizontal="left" vertical="center"/>
    </xf>
    <xf numFmtId="0" fontId="0" fillId="0" borderId="36" xfId="0" applyFill="1" applyBorder="1" applyAlignment="1">
      <alignment horizontal="left" vertical="center"/>
    </xf>
    <xf numFmtId="0" fontId="4" fillId="0" borderId="59"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0" fillId="0" borderId="6" xfId="0" applyFill="1" applyBorder="1" applyAlignment="1">
      <alignment horizontal="right" vertical="center"/>
    </xf>
    <xf numFmtId="0" fontId="0" fillId="0" borderId="7" xfId="0" applyFill="1" applyBorder="1" applyAlignment="1">
      <alignment horizontal="right" vertical="center"/>
    </xf>
    <xf numFmtId="0" fontId="4" fillId="0" borderId="66" xfId="0" applyFont="1" applyFill="1" applyBorder="1" applyAlignment="1">
      <alignment horizontal="center" vertical="center" wrapText="1"/>
    </xf>
    <xf numFmtId="0" fontId="0" fillId="5" borderId="9" xfId="0" applyFont="1" applyFill="1" applyBorder="1" applyAlignment="1">
      <alignment vertical="center"/>
    </xf>
    <xf numFmtId="0" fontId="0" fillId="0" borderId="9" xfId="0" applyFill="1" applyBorder="1" applyAlignment="1">
      <alignment vertical="center"/>
    </xf>
    <xf numFmtId="0" fontId="0" fillId="7" borderId="18" xfId="0" applyFill="1" applyBorder="1" applyAlignment="1">
      <alignment horizontal="right" vertical="center"/>
    </xf>
    <xf numFmtId="0" fontId="6" fillId="7" borderId="18" xfId="0" applyFont="1" applyFill="1" applyBorder="1" applyAlignment="1">
      <alignment horizontal="right" vertical="center"/>
    </xf>
    <xf numFmtId="0" fontId="0" fillId="7" borderId="54" xfId="0" applyFill="1" applyBorder="1" applyAlignment="1">
      <alignment horizontal="right" vertical="center"/>
    </xf>
    <xf numFmtId="0" fontId="0" fillId="7" borderId="50" xfId="0" applyFill="1" applyBorder="1" applyAlignment="1">
      <alignment horizontal="right" vertical="center"/>
    </xf>
    <xf numFmtId="0" fontId="6" fillId="7" borderId="50" xfId="0" applyFont="1" applyFill="1" applyBorder="1" applyAlignment="1">
      <alignment horizontal="right" vertical="center"/>
    </xf>
    <xf numFmtId="0" fontId="4" fillId="8" borderId="32" xfId="0" applyFont="1" applyFill="1" applyBorder="1" applyAlignment="1">
      <alignment horizontal="center" vertical="center" wrapText="1"/>
    </xf>
    <xf numFmtId="0" fontId="0" fillId="7" borderId="17" xfId="0" applyFill="1" applyBorder="1" applyAlignment="1">
      <alignment horizontal="right" vertical="center"/>
    </xf>
    <xf numFmtId="0" fontId="0" fillId="7" borderId="68" xfId="0" applyFill="1" applyBorder="1" applyAlignment="1">
      <alignment horizontal="right" vertical="center"/>
    </xf>
    <xf numFmtId="0" fontId="4" fillId="7" borderId="59"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6" fillId="8" borderId="53" xfId="0" applyFont="1" applyFill="1" applyBorder="1" applyAlignment="1">
      <alignment horizontal="right" vertical="center"/>
    </xf>
    <xf numFmtId="0" fontId="0" fillId="8" borderId="9" xfId="0" applyFill="1" applyBorder="1" applyAlignment="1">
      <alignment horizontal="right" vertical="center"/>
    </xf>
    <xf numFmtId="0" fontId="0" fillId="8" borderId="51" xfId="0" applyFill="1" applyBorder="1" applyAlignment="1">
      <alignment horizontal="right" vertical="center"/>
    </xf>
    <xf numFmtId="0" fontId="4" fillId="0" borderId="0" xfId="0" applyFont="1" applyBorder="1" applyAlignment="1">
      <alignment vertical="top" wrapText="1"/>
    </xf>
    <xf numFmtId="0" fontId="6" fillId="11" borderId="40" xfId="0" applyFont="1" applyFill="1" applyBorder="1" applyAlignment="1">
      <alignment horizontal="right" vertical="center"/>
    </xf>
    <xf numFmtId="0" fontId="0" fillId="11" borderId="35" xfId="0" applyFill="1" applyBorder="1" applyAlignment="1">
      <alignment horizontal="right" vertical="center"/>
    </xf>
    <xf numFmtId="0" fontId="0" fillId="11" borderId="36" xfId="0" applyFill="1" applyBorder="1" applyAlignment="1">
      <alignment horizontal="right" vertical="center"/>
    </xf>
    <xf numFmtId="0" fontId="6" fillId="8" borderId="9" xfId="0" applyFont="1" applyFill="1" applyBorder="1" applyAlignment="1">
      <alignment horizontal="right" vertical="center"/>
    </xf>
    <xf numFmtId="0" fontId="2" fillId="0" borderId="43" xfId="0" applyFont="1" applyFill="1" applyBorder="1" applyAlignment="1">
      <alignment vertical="center"/>
    </xf>
    <xf numFmtId="0" fontId="0" fillId="2" borderId="64" xfId="0" applyFill="1" applyBorder="1"/>
    <xf numFmtId="0" fontId="0" fillId="8" borderId="63" xfId="0" applyFill="1" applyBorder="1"/>
    <xf numFmtId="0" fontId="0" fillId="10" borderId="63" xfId="0" applyFill="1" applyBorder="1"/>
    <xf numFmtId="0" fontId="0" fillId="9" borderId="63" xfId="0" applyFont="1" applyFill="1" applyBorder="1"/>
    <xf numFmtId="0" fontId="2" fillId="3" borderId="63" xfId="0" applyFont="1" applyFill="1" applyBorder="1"/>
    <xf numFmtId="0" fontId="2" fillId="6" borderId="65" xfId="0" applyFont="1" applyFill="1" applyBorder="1"/>
    <xf numFmtId="0" fontId="0" fillId="7" borderId="56" xfId="0" applyFill="1" applyBorder="1" applyAlignment="1">
      <alignment horizontal="right" vertical="center"/>
    </xf>
    <xf numFmtId="0" fontId="4" fillId="7" borderId="13" xfId="0" applyFont="1" applyFill="1" applyBorder="1" applyAlignment="1">
      <alignment horizontal="center" vertical="center"/>
    </xf>
    <xf numFmtId="0" fontId="4" fillId="7" borderId="15" xfId="0" applyFont="1" applyFill="1" applyBorder="1" applyAlignment="1">
      <alignment horizontal="center" vertical="center"/>
    </xf>
    <xf numFmtId="0" fontId="0" fillId="5" borderId="1" xfId="0" applyFill="1" applyBorder="1" applyAlignment="1">
      <alignment horizontal="left" vertical="center"/>
    </xf>
    <xf numFmtId="0" fontId="0" fillId="5" borderId="14" xfId="0" applyFill="1" applyBorder="1" applyAlignment="1">
      <alignment horizontal="left" vertical="center"/>
    </xf>
    <xf numFmtId="0" fontId="0" fillId="4" borderId="1" xfId="0" applyFont="1" applyFill="1" applyBorder="1" applyAlignment="1">
      <alignment horizontal="left" vertical="center"/>
    </xf>
    <xf numFmtId="0" fontId="0" fillId="4" borderId="14" xfId="0" applyFont="1" applyFill="1" applyBorder="1" applyAlignment="1">
      <alignment horizontal="left" vertical="center"/>
    </xf>
    <xf numFmtId="0" fontId="2" fillId="4" borderId="1" xfId="0" applyFont="1" applyFill="1" applyBorder="1" applyAlignment="1">
      <alignment horizontal="left" vertical="center"/>
    </xf>
    <xf numFmtId="0" fontId="2" fillId="4" borderId="14" xfId="0" applyFont="1" applyFill="1" applyBorder="1" applyAlignment="1">
      <alignment horizontal="left" vertical="center"/>
    </xf>
    <xf numFmtId="0" fontId="2" fillId="4" borderId="8" xfId="0" applyFont="1" applyFill="1" applyBorder="1" applyAlignment="1">
      <alignment horizontal="left" vertical="center"/>
    </xf>
    <xf numFmtId="0" fontId="2" fillId="4" borderId="15" xfId="0" applyFont="1" applyFill="1" applyBorder="1" applyAlignment="1">
      <alignment horizontal="left" vertical="center"/>
    </xf>
    <xf numFmtId="0" fontId="4" fillId="0" borderId="32" xfId="0" applyFont="1" applyBorder="1" applyAlignment="1">
      <alignment horizontal="center" vertical="top" wrapText="1"/>
    </xf>
    <xf numFmtId="0" fontId="4" fillId="0" borderId="47" xfId="0" applyFont="1" applyBorder="1" applyAlignment="1">
      <alignment horizontal="center" vertical="top" wrapText="1"/>
    </xf>
    <xf numFmtId="0" fontId="4" fillId="0" borderId="48" xfId="0" applyFont="1" applyBorder="1" applyAlignment="1">
      <alignment horizontal="center" vertical="top" wrapText="1"/>
    </xf>
    <xf numFmtId="0" fontId="4" fillId="0" borderId="33" xfId="0" applyFont="1" applyBorder="1" applyAlignment="1">
      <alignment horizontal="center" vertical="top" wrapText="1"/>
    </xf>
    <xf numFmtId="0" fontId="4" fillId="0" borderId="25" xfId="0" applyFont="1" applyBorder="1" applyAlignment="1">
      <alignment horizontal="center" vertical="top" wrapText="1"/>
    </xf>
    <xf numFmtId="0" fontId="4" fillId="0" borderId="24" xfId="0" applyFont="1" applyBorder="1" applyAlignment="1">
      <alignment horizontal="center" vertical="top" wrapText="1"/>
    </xf>
    <xf numFmtId="0" fontId="0" fillId="5" borderId="10" xfId="0" applyFill="1" applyBorder="1" applyAlignment="1">
      <alignment horizontal="left" vertical="center"/>
    </xf>
    <xf numFmtId="0" fontId="0" fillId="5" borderId="41" xfId="0" applyFill="1" applyBorder="1" applyAlignment="1">
      <alignment horizontal="left" vertical="center"/>
    </xf>
    <xf numFmtId="0" fontId="0" fillId="5" borderId="11" xfId="0" applyFill="1" applyBorder="1" applyAlignment="1">
      <alignment horizontal="left" vertical="center"/>
    </xf>
    <xf numFmtId="0" fontId="0" fillId="5" borderId="50" xfId="0" applyFill="1" applyBorder="1" applyAlignment="1">
      <alignment horizontal="left" vertical="center"/>
    </xf>
    <xf numFmtId="0" fontId="0" fillId="4" borderId="11" xfId="0" applyFont="1" applyFill="1" applyBorder="1" applyAlignment="1">
      <alignment horizontal="left" vertical="center"/>
    </xf>
    <xf numFmtId="0" fontId="0" fillId="4" borderId="50" xfId="0" applyFont="1" applyFill="1" applyBorder="1" applyAlignment="1">
      <alignment horizontal="left" vertical="center"/>
    </xf>
    <xf numFmtId="0" fontId="4" fillId="0" borderId="44" xfId="0" applyFont="1" applyBorder="1" applyAlignment="1">
      <alignment horizontal="center" vertical="center"/>
    </xf>
    <xf numFmtId="0" fontId="4" fillId="0" borderId="29" xfId="0" applyFont="1" applyBorder="1" applyAlignment="1">
      <alignment horizontal="center" vertical="center"/>
    </xf>
    <xf numFmtId="0" fontId="4" fillId="0" borderId="26" xfId="0" applyFont="1" applyBorder="1" applyAlignment="1">
      <alignment horizontal="center" vertical="center"/>
    </xf>
    <xf numFmtId="0" fontId="3" fillId="0" borderId="32" xfId="0" applyFont="1" applyBorder="1" applyAlignment="1">
      <alignment horizontal="center" vertical="center"/>
    </xf>
    <xf numFmtId="0" fontId="3" fillId="0" borderId="47" xfId="0" applyFont="1" applyBorder="1" applyAlignment="1">
      <alignment horizontal="center" vertical="center"/>
    </xf>
    <xf numFmtId="0" fontId="3" fillId="0" borderId="48" xfId="0" applyFont="1" applyBorder="1" applyAlignment="1">
      <alignment horizontal="center" vertical="center"/>
    </xf>
    <xf numFmtId="0" fontId="3" fillId="0" borderId="33" xfId="0" applyFont="1" applyBorder="1" applyAlignment="1">
      <alignment horizontal="center" vertical="center"/>
    </xf>
    <xf numFmtId="0" fontId="3" fillId="0" borderId="25" xfId="0" applyFont="1" applyBorder="1" applyAlignment="1">
      <alignment horizontal="center" vertical="center"/>
    </xf>
    <xf numFmtId="0" fontId="3" fillId="0" borderId="24" xfId="0" applyFont="1" applyBorder="1" applyAlignment="1">
      <alignment horizontal="center" vertical="center"/>
    </xf>
    <xf numFmtId="0" fontId="3" fillId="0" borderId="44" xfId="0" applyFont="1" applyBorder="1" applyAlignment="1">
      <alignment horizontal="center" vertical="center"/>
    </xf>
    <xf numFmtId="0" fontId="3" fillId="0" borderId="29" xfId="0" applyFont="1" applyBorder="1" applyAlignment="1">
      <alignment horizontal="center" vertical="center"/>
    </xf>
    <xf numFmtId="0" fontId="3" fillId="0" borderId="45" xfId="0" applyFont="1" applyBorder="1" applyAlignment="1">
      <alignment horizontal="center" vertical="center"/>
    </xf>
    <xf numFmtId="0" fontId="4" fillId="0" borderId="32" xfId="0" applyFont="1" applyBorder="1" applyAlignment="1">
      <alignment horizontal="left" vertical="top" wrapText="1"/>
    </xf>
    <xf numFmtId="0" fontId="4" fillId="0" borderId="47" xfId="0" applyFont="1" applyBorder="1" applyAlignment="1">
      <alignment horizontal="left" vertical="top" wrapText="1"/>
    </xf>
    <xf numFmtId="0" fontId="4" fillId="0" borderId="48" xfId="0" applyFont="1" applyBorder="1" applyAlignment="1">
      <alignment horizontal="left" vertical="top" wrapText="1"/>
    </xf>
    <xf numFmtId="0" fontId="4" fillId="0" borderId="33" xfId="0" applyFont="1" applyBorder="1" applyAlignment="1">
      <alignment horizontal="left" vertical="top" wrapText="1"/>
    </xf>
    <xf numFmtId="0" fontId="4" fillId="0" borderId="25" xfId="0" applyFont="1" applyBorder="1" applyAlignment="1">
      <alignment horizontal="left" vertical="top" wrapText="1"/>
    </xf>
    <xf numFmtId="0" fontId="4" fillId="0" borderId="24" xfId="0" applyFont="1" applyBorder="1" applyAlignment="1">
      <alignment horizontal="left" vertical="top" wrapText="1"/>
    </xf>
    <xf numFmtId="0" fontId="4" fillId="11" borderId="30" xfId="0" applyFont="1" applyFill="1" applyBorder="1" applyAlignment="1">
      <alignment horizontal="center" vertical="center"/>
    </xf>
    <xf numFmtId="0" fontId="4" fillId="11" borderId="52" xfId="0" applyFont="1" applyFill="1" applyBorder="1" applyAlignment="1">
      <alignment horizontal="center" vertical="center"/>
    </xf>
    <xf numFmtId="0" fontId="4" fillId="8" borderId="32" xfId="0" applyFont="1" applyFill="1" applyBorder="1" applyAlignment="1">
      <alignment horizontal="center" vertical="center"/>
    </xf>
    <xf numFmtId="0" fontId="4" fillId="8" borderId="33" xfId="0" applyFont="1" applyFill="1" applyBorder="1" applyAlignment="1">
      <alignment horizontal="center" vertical="center"/>
    </xf>
    <xf numFmtId="0" fontId="4" fillId="7" borderId="4" xfId="0" applyFont="1" applyFill="1" applyBorder="1" applyAlignment="1">
      <alignment horizontal="center" vertical="center"/>
    </xf>
    <xf numFmtId="0" fontId="4" fillId="7" borderId="7" xfId="0" applyFont="1" applyFill="1" applyBorder="1" applyAlignment="1">
      <alignment horizontal="center" vertical="center"/>
    </xf>
    <xf numFmtId="0" fontId="4" fillId="7" borderId="5" xfId="0" applyFont="1" applyFill="1" applyBorder="1" applyAlignment="1">
      <alignment horizontal="center" vertical="center"/>
    </xf>
    <xf numFmtId="0" fontId="4" fillId="7" borderId="8" xfId="0" applyFont="1" applyFill="1" applyBorder="1" applyAlignment="1">
      <alignment horizontal="center" vertical="center"/>
    </xf>
    <xf numFmtId="0" fontId="0" fillId="0" borderId="35" xfId="0" applyFill="1" applyBorder="1" applyAlignment="1">
      <alignment horizontal="left" vertical="center"/>
    </xf>
    <xf numFmtId="0" fontId="0" fillId="0" borderId="18" xfId="0" applyFill="1" applyBorder="1" applyAlignment="1">
      <alignment horizontal="left" vertical="center"/>
    </xf>
    <xf numFmtId="0" fontId="0" fillId="0" borderId="57" xfId="0" applyFill="1" applyBorder="1" applyAlignment="1">
      <alignment horizontal="left" vertical="center"/>
    </xf>
    <xf numFmtId="0" fontId="0" fillId="0" borderId="54" xfId="0" applyFill="1" applyBorder="1" applyAlignment="1">
      <alignment horizontal="left" vertical="center"/>
    </xf>
    <xf numFmtId="0" fontId="0" fillId="5" borderId="57" xfId="0" applyFill="1" applyBorder="1" applyAlignment="1">
      <alignment horizontal="left" vertical="center"/>
    </xf>
    <xf numFmtId="0" fontId="0" fillId="5" borderId="54" xfId="0" applyFill="1" applyBorder="1" applyAlignment="1">
      <alignment horizontal="left" vertical="center"/>
    </xf>
    <xf numFmtId="0" fontId="0" fillId="5" borderId="34" xfId="0" applyFill="1" applyBorder="1" applyAlignment="1">
      <alignment horizontal="left" vertical="center"/>
    </xf>
    <xf numFmtId="0" fontId="0" fillId="5" borderId="17" xfId="0" applyFill="1" applyBorder="1" applyAlignment="1">
      <alignment horizontal="left" vertical="center"/>
    </xf>
    <xf numFmtId="0" fontId="0" fillId="5" borderId="40" xfId="0" applyFill="1" applyBorder="1" applyAlignment="1">
      <alignment horizontal="left" vertical="center"/>
    </xf>
    <xf numFmtId="0" fontId="0" fillId="5" borderId="46" xfId="0" applyFill="1" applyBorder="1" applyAlignment="1">
      <alignment horizontal="left" vertical="center"/>
    </xf>
    <xf numFmtId="0" fontId="0" fillId="5" borderId="35" xfId="0" applyFill="1" applyBorder="1" applyAlignment="1">
      <alignment horizontal="left" vertical="center"/>
    </xf>
    <xf numFmtId="0" fontId="0" fillId="5" borderId="18" xfId="0" applyFill="1" applyBorder="1" applyAlignment="1">
      <alignment horizontal="left" vertical="center"/>
    </xf>
    <xf numFmtId="0" fontId="4" fillId="0" borderId="44" xfId="0" applyFont="1" applyBorder="1" applyAlignment="1">
      <alignment horizontal="left" vertical="top" wrapText="1"/>
    </xf>
    <xf numFmtId="0" fontId="4" fillId="0" borderId="29" xfId="0" applyFont="1" applyBorder="1" applyAlignment="1">
      <alignment horizontal="left" vertical="top"/>
    </xf>
    <xf numFmtId="0" fontId="4" fillId="0" borderId="45" xfId="0" applyFont="1" applyBorder="1" applyAlignment="1">
      <alignment horizontal="left" vertical="top"/>
    </xf>
    <xf numFmtId="0" fontId="0" fillId="0" borderId="44" xfId="0" applyBorder="1" applyAlignment="1">
      <alignment horizontal="center"/>
    </xf>
    <xf numFmtId="0" fontId="0" fillId="0" borderId="29" xfId="0" applyBorder="1" applyAlignment="1">
      <alignment horizontal="center"/>
    </xf>
    <xf numFmtId="0" fontId="0" fillId="0" borderId="45" xfId="0" applyBorder="1" applyAlignment="1">
      <alignment horizontal="center"/>
    </xf>
    <xf numFmtId="0" fontId="2" fillId="4" borderId="12" xfId="0" applyFont="1" applyFill="1" applyBorder="1" applyAlignment="1">
      <alignment horizontal="left" vertical="center"/>
    </xf>
    <xf numFmtId="0" fontId="2" fillId="4" borderId="67" xfId="0" applyFont="1" applyFill="1" applyBorder="1" applyAlignment="1">
      <alignment horizontal="left" vertical="center"/>
    </xf>
    <xf numFmtId="0" fontId="0" fillId="5" borderId="5" xfId="0" applyFill="1" applyBorder="1" applyAlignment="1">
      <alignment horizontal="left" vertical="center"/>
    </xf>
    <xf numFmtId="0" fontId="0" fillId="5" borderId="13" xfId="0" applyFill="1" applyBorder="1" applyAlignment="1">
      <alignment horizontal="left" vertical="center"/>
    </xf>
    <xf numFmtId="0" fontId="4" fillId="0" borderId="45" xfId="0" applyFont="1" applyBorder="1" applyAlignment="1">
      <alignment horizontal="center" vertical="center"/>
    </xf>
    <xf numFmtId="0" fontId="4" fillId="0" borderId="40" xfId="0" applyFont="1" applyBorder="1" applyAlignment="1">
      <alignment horizontal="center" vertical="center"/>
    </xf>
    <xf numFmtId="0" fontId="4" fillId="0" borderId="31" xfId="0" applyFont="1" applyBorder="1" applyAlignment="1">
      <alignment horizontal="center" vertical="center"/>
    </xf>
    <xf numFmtId="0" fontId="4" fillId="0" borderId="41" xfId="0" applyFont="1" applyBorder="1" applyAlignment="1">
      <alignment horizontal="center" vertical="center"/>
    </xf>
    <xf numFmtId="0" fontId="4" fillId="0" borderId="29" xfId="0" applyFont="1" applyBorder="1" applyAlignment="1">
      <alignment horizontal="left" vertical="top" wrapText="1"/>
    </xf>
    <xf numFmtId="0" fontId="4" fillId="0" borderId="45" xfId="0" applyFont="1" applyBorder="1" applyAlignment="1">
      <alignment horizontal="left" vertical="top" wrapText="1"/>
    </xf>
    <xf numFmtId="0" fontId="4" fillId="0" borderId="40" xfId="0" applyFont="1" applyFill="1" applyBorder="1" applyAlignment="1">
      <alignment horizontal="center" vertical="center"/>
    </xf>
    <xf numFmtId="0" fontId="4" fillId="0" borderId="31" xfId="0" applyFont="1" applyFill="1" applyBorder="1" applyAlignment="1">
      <alignment horizontal="center" vertical="center"/>
    </xf>
    <xf numFmtId="0" fontId="4" fillId="0" borderId="41" xfId="0" applyFont="1" applyFill="1" applyBorder="1" applyAlignment="1">
      <alignment horizontal="center" vertical="center"/>
    </xf>
    <xf numFmtId="0" fontId="3" fillId="0" borderId="32" xfId="0" applyFont="1" applyFill="1" applyBorder="1" applyAlignment="1">
      <alignment horizontal="center" vertical="center"/>
    </xf>
    <xf numFmtId="0" fontId="3" fillId="0" borderId="47" xfId="0" applyFont="1" applyFill="1" applyBorder="1" applyAlignment="1">
      <alignment horizontal="center" vertical="center"/>
    </xf>
    <xf numFmtId="0" fontId="3" fillId="0" borderId="48" xfId="0" applyFont="1" applyFill="1" applyBorder="1" applyAlignment="1">
      <alignment horizontal="center" vertical="center"/>
    </xf>
    <xf numFmtId="0" fontId="4" fillId="0" borderId="32" xfId="0" applyFont="1" applyFill="1" applyBorder="1" applyAlignment="1">
      <alignment horizontal="right" vertical="center"/>
    </xf>
    <xf numFmtId="0" fontId="4" fillId="0" borderId="47" xfId="0" applyFont="1" applyFill="1" applyBorder="1" applyAlignment="1">
      <alignment horizontal="right" vertical="center"/>
    </xf>
    <xf numFmtId="0" fontId="4" fillId="0" borderId="33" xfId="0" applyFont="1" applyFill="1" applyBorder="1" applyAlignment="1">
      <alignment horizontal="right" vertical="center"/>
    </xf>
    <xf numFmtId="0" fontId="4" fillId="0" borderId="25" xfId="0" applyFont="1" applyFill="1" applyBorder="1" applyAlignment="1">
      <alignment horizontal="right" vertical="center"/>
    </xf>
    <xf numFmtId="0" fontId="4" fillId="0" borderId="62" xfId="0" applyFont="1" applyFill="1" applyBorder="1" applyAlignment="1">
      <alignment horizontal="right" vertical="center"/>
    </xf>
    <xf numFmtId="0" fontId="4" fillId="0" borderId="0" xfId="0" applyFont="1" applyFill="1" applyBorder="1" applyAlignment="1">
      <alignment horizontal="right" vertical="center"/>
    </xf>
    <xf numFmtId="0" fontId="4" fillId="0" borderId="62" xfId="0" applyFont="1" applyBorder="1" applyAlignment="1">
      <alignment horizontal="left" vertical="top" wrapText="1"/>
    </xf>
    <xf numFmtId="0" fontId="4" fillId="0" borderId="0" xfId="0" applyFont="1" applyBorder="1" applyAlignment="1">
      <alignment horizontal="left" vertical="top" wrapText="1"/>
    </xf>
    <xf numFmtId="0" fontId="4" fillId="0" borderId="49" xfId="0" applyFont="1" applyBorder="1" applyAlignment="1">
      <alignment horizontal="left" vertical="top" wrapText="1"/>
    </xf>
    <xf numFmtId="0" fontId="4" fillId="0" borderId="30" xfId="0" applyFont="1" applyFill="1" applyBorder="1" applyAlignment="1">
      <alignment horizontal="center" vertical="center" wrapText="1"/>
    </xf>
    <xf numFmtId="0" fontId="4" fillId="0" borderId="52" xfId="0" applyFont="1" applyFill="1" applyBorder="1" applyAlignment="1">
      <alignment horizontal="center" vertical="center" wrapText="1"/>
    </xf>
    <xf numFmtId="0" fontId="4" fillId="0" borderId="30" xfId="0" applyFont="1" applyBorder="1" applyAlignment="1">
      <alignment horizontal="center" vertical="center" wrapText="1"/>
    </xf>
    <xf numFmtId="0" fontId="4" fillId="0" borderId="52" xfId="0" applyFont="1" applyBorder="1" applyAlignment="1">
      <alignment horizontal="center" vertical="center" wrapText="1"/>
    </xf>
    <xf numFmtId="0" fontId="0" fillId="4" borderId="6" xfId="0" applyFill="1" applyBorder="1" applyAlignment="1">
      <alignment horizontal="center" vertical="center"/>
    </xf>
    <xf numFmtId="0" fontId="0" fillId="4" borderId="7" xfId="0" applyFill="1" applyBorder="1" applyAlignment="1">
      <alignment horizontal="center" vertical="center"/>
    </xf>
    <xf numFmtId="0" fontId="0" fillId="5" borderId="20" xfId="0" applyFill="1" applyBorder="1" applyAlignment="1">
      <alignment horizontal="center" vertical="center"/>
    </xf>
    <xf numFmtId="0" fontId="0" fillId="5" borderId="6" xfId="0" applyFill="1" applyBorder="1" applyAlignment="1">
      <alignment horizontal="center" vertical="center"/>
    </xf>
    <xf numFmtId="0" fontId="0" fillId="4" borderId="38" xfId="0" applyFill="1" applyBorder="1" applyAlignment="1">
      <alignment horizontal="center" vertical="center"/>
    </xf>
    <xf numFmtId="0" fontId="0" fillId="5" borderId="4" xfId="0" applyFill="1" applyBorder="1" applyAlignment="1">
      <alignment horizontal="center" vertical="center"/>
    </xf>
    <xf numFmtId="0" fontId="4" fillId="0" borderId="32" xfId="0" applyFont="1" applyBorder="1" applyAlignment="1">
      <alignment horizontal="center" vertical="center"/>
    </xf>
    <xf numFmtId="0" fontId="4" fillId="0" borderId="47" xfId="0" applyFont="1" applyBorder="1" applyAlignment="1">
      <alignment horizontal="center" vertical="center"/>
    </xf>
    <xf numFmtId="0" fontId="4" fillId="0" borderId="33" xfId="0" applyFont="1" applyBorder="1" applyAlignment="1">
      <alignment horizontal="center" vertical="center"/>
    </xf>
    <xf numFmtId="0" fontId="4" fillId="0" borderId="25" xfId="0" applyFont="1" applyBorder="1" applyAlignment="1">
      <alignment horizontal="center" vertical="center"/>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48" xfId="0" applyFont="1" applyBorder="1" applyAlignment="1">
      <alignment horizontal="center" vertical="center"/>
    </xf>
    <xf numFmtId="0" fontId="4" fillId="0" borderId="62" xfId="0" applyFont="1" applyBorder="1" applyAlignment="1">
      <alignment horizontal="center" vertical="center"/>
    </xf>
    <xf numFmtId="0" fontId="4" fillId="0" borderId="0" xfId="0" applyFont="1" applyBorder="1" applyAlignment="1">
      <alignment horizontal="center" vertical="center"/>
    </xf>
    <xf numFmtId="0" fontId="4" fillId="0" borderId="49" xfId="0" applyFont="1" applyBorder="1" applyAlignment="1">
      <alignment horizontal="center" vertical="center"/>
    </xf>
    <xf numFmtId="0" fontId="0" fillId="0" borderId="0" xfId="0" applyFill="1" applyBorder="1" applyAlignment="1">
      <alignment horizontal="left"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G74"/>
  <sheetViews>
    <sheetView tabSelected="1" zoomScale="60" zoomScaleNormal="60" workbookViewId="0">
      <pane xSplit="5" topLeftCell="F1" activePane="topRight" state="frozen"/>
      <selection activeCell="C1" sqref="C1"/>
      <selection pane="topRight" activeCell="J60" sqref="J60"/>
    </sheetView>
  </sheetViews>
  <sheetFormatPr defaultRowHeight="13.5" x14ac:dyDescent="0.15"/>
  <cols>
    <col min="1" max="1" width="5.625" customWidth="1"/>
    <col min="2" max="5" width="15.625" customWidth="1"/>
    <col min="6" max="33" width="12.625" customWidth="1"/>
    <col min="34" max="42" width="5.625" customWidth="1"/>
  </cols>
  <sheetData>
    <row r="3" spans="2:33" ht="14.25" thickBot="1" x14ac:dyDescent="0.2"/>
    <row r="4" spans="2:33" ht="30" customHeight="1" thickBot="1" x14ac:dyDescent="0.2">
      <c r="B4" s="50"/>
      <c r="C4" s="51"/>
      <c r="D4" s="22"/>
      <c r="E4" s="23"/>
      <c r="F4" s="217" t="s">
        <v>20</v>
      </c>
      <c r="G4" s="218"/>
      <c r="H4" s="218"/>
      <c r="I4" s="218"/>
      <c r="J4" s="218"/>
      <c r="K4" s="218"/>
      <c r="L4" s="218"/>
      <c r="M4" s="218"/>
      <c r="N4" s="218"/>
      <c r="O4" s="218"/>
      <c r="P4" s="218"/>
      <c r="Q4" s="218"/>
      <c r="R4" s="218"/>
      <c r="S4" s="218"/>
      <c r="T4" s="219"/>
      <c r="U4" s="217" t="s">
        <v>44</v>
      </c>
      <c r="V4" s="218"/>
      <c r="W4" s="218"/>
      <c r="X4" s="218"/>
      <c r="Y4" s="218"/>
      <c r="Z4" s="218"/>
      <c r="AA4" s="218"/>
      <c r="AB4" s="218"/>
      <c r="AC4" s="218"/>
      <c r="AD4" s="218"/>
      <c r="AE4" s="218"/>
      <c r="AF4" s="218"/>
      <c r="AG4" s="219"/>
    </row>
    <row r="5" spans="2:33" ht="30" customHeight="1" thickBot="1" x14ac:dyDescent="0.2">
      <c r="B5" s="287" t="s">
        <v>7</v>
      </c>
      <c r="C5" s="288"/>
      <c r="D5" s="288"/>
      <c r="E5" s="291" t="s">
        <v>29</v>
      </c>
      <c r="F5" s="208" t="s">
        <v>21</v>
      </c>
      <c r="G5" s="256"/>
      <c r="H5" s="279" t="s">
        <v>31</v>
      </c>
      <c r="I5" s="257" t="s">
        <v>9</v>
      </c>
      <c r="J5" s="258"/>
      <c r="K5" s="258"/>
      <c r="L5" s="259"/>
      <c r="M5" s="257" t="s">
        <v>23</v>
      </c>
      <c r="N5" s="258"/>
      <c r="O5" s="258"/>
      <c r="P5" s="259"/>
      <c r="Q5" s="257" t="s">
        <v>36</v>
      </c>
      <c r="R5" s="258"/>
      <c r="S5" s="258"/>
      <c r="T5" s="259"/>
      <c r="U5" s="262" t="s">
        <v>61</v>
      </c>
      <c r="V5" s="263"/>
      <c r="W5" s="264"/>
      <c r="X5" s="277" t="s">
        <v>60</v>
      </c>
      <c r="Y5" s="262" t="s">
        <v>62</v>
      </c>
      <c r="Z5" s="263"/>
      <c r="AA5" s="264"/>
      <c r="AB5" s="262" t="s">
        <v>63</v>
      </c>
      <c r="AC5" s="263"/>
      <c r="AD5" s="264"/>
      <c r="AE5" s="262" t="s">
        <v>64</v>
      </c>
      <c r="AF5" s="263"/>
      <c r="AG5" s="264"/>
    </row>
    <row r="6" spans="2:33" ht="30" customHeight="1" thickBot="1" x14ac:dyDescent="0.2">
      <c r="B6" s="289"/>
      <c r="C6" s="290"/>
      <c r="D6" s="290"/>
      <c r="E6" s="292"/>
      <c r="F6" s="84" t="s">
        <v>22</v>
      </c>
      <c r="G6" s="85" t="s">
        <v>104</v>
      </c>
      <c r="H6" s="280"/>
      <c r="I6" s="66" t="s">
        <v>24</v>
      </c>
      <c r="J6" s="67" t="s">
        <v>11</v>
      </c>
      <c r="K6" s="67" t="s">
        <v>12</v>
      </c>
      <c r="L6" s="68" t="s">
        <v>84</v>
      </c>
      <c r="M6" s="66" t="s">
        <v>24</v>
      </c>
      <c r="N6" s="67" t="s">
        <v>25</v>
      </c>
      <c r="O6" s="67" t="s">
        <v>26</v>
      </c>
      <c r="P6" s="69" t="s">
        <v>84</v>
      </c>
      <c r="Q6" s="66" t="s">
        <v>24</v>
      </c>
      <c r="R6" s="67" t="s">
        <v>25</v>
      </c>
      <c r="S6" s="67" t="s">
        <v>26</v>
      </c>
      <c r="T6" s="69" t="s">
        <v>84</v>
      </c>
      <c r="U6" s="27" t="s">
        <v>40</v>
      </c>
      <c r="V6" s="28" t="s">
        <v>41</v>
      </c>
      <c r="W6" s="29" t="s">
        <v>50</v>
      </c>
      <c r="X6" s="278"/>
      <c r="Y6" s="27" t="s">
        <v>40</v>
      </c>
      <c r="Z6" s="28" t="s">
        <v>42</v>
      </c>
      <c r="AA6" s="29" t="s">
        <v>50</v>
      </c>
      <c r="AB6" s="27" t="s">
        <v>40</v>
      </c>
      <c r="AC6" s="28" t="s">
        <v>42</v>
      </c>
      <c r="AD6" s="29" t="s">
        <v>50</v>
      </c>
      <c r="AE6" s="27" t="s">
        <v>40</v>
      </c>
      <c r="AF6" s="28" t="s">
        <v>42</v>
      </c>
      <c r="AG6" s="29" t="s">
        <v>50</v>
      </c>
    </row>
    <row r="7" spans="2:33" ht="15" customHeight="1" x14ac:dyDescent="0.15">
      <c r="B7" s="283" t="s">
        <v>8</v>
      </c>
      <c r="C7" s="202" t="s">
        <v>0</v>
      </c>
      <c r="D7" s="203"/>
      <c r="E7" s="2"/>
      <c r="F7" s="62" t="s">
        <v>18</v>
      </c>
      <c r="G7" s="86">
        <v>537194</v>
      </c>
      <c r="H7" s="87">
        <v>537194</v>
      </c>
      <c r="I7" s="88">
        <v>126976</v>
      </c>
      <c r="J7" s="89">
        <v>1.5</v>
      </c>
      <c r="K7" s="89">
        <v>2</v>
      </c>
      <c r="L7" s="86">
        <v>253952</v>
      </c>
      <c r="M7" s="88">
        <v>90563</v>
      </c>
      <c r="N7" s="89">
        <v>0.5</v>
      </c>
      <c r="O7" s="89">
        <v>0.8</v>
      </c>
      <c r="P7" s="90">
        <v>72450.400000000009</v>
      </c>
      <c r="Q7" s="91">
        <v>160580</v>
      </c>
      <c r="R7" s="92">
        <v>2.2999999999999998</v>
      </c>
      <c r="S7" s="92">
        <v>2.5</v>
      </c>
      <c r="T7" s="93">
        <v>396382</v>
      </c>
      <c r="U7" s="117">
        <f>H7*U17/1000</f>
        <v>327688.34000000003</v>
      </c>
      <c r="V7" s="118">
        <f>I7*V17/1000</f>
        <v>234905.60000000001</v>
      </c>
      <c r="W7" s="119">
        <f t="shared" ref="W7:W12" si="0">U7-V7</f>
        <v>92782.74000000002</v>
      </c>
      <c r="X7" s="120">
        <f>H7*W17/1000</f>
        <v>147459.753</v>
      </c>
      <c r="Y7" s="117">
        <f>H7*Y17/1000</f>
        <v>32231.64</v>
      </c>
      <c r="Z7" s="118">
        <f>I7*Z17/1000</f>
        <v>76185.600000000006</v>
      </c>
      <c r="AA7" s="119">
        <f t="shared" ref="AA7:AA12" si="1">Y7-Z7</f>
        <v>-43953.960000000006</v>
      </c>
      <c r="AB7" s="117">
        <f>H7*AB17/1000</f>
        <v>229381.83799999999</v>
      </c>
      <c r="AC7" s="118">
        <f>I7*AC17/1000</f>
        <v>52906.666666666672</v>
      </c>
      <c r="AD7" s="119">
        <f t="shared" ref="AD7:AD12" si="2">AB7-AC7</f>
        <v>176475.1713333333</v>
      </c>
      <c r="AE7" s="117">
        <f>H7*AE17/1000</f>
        <v>66074.861999999994</v>
      </c>
      <c r="AF7" s="118">
        <f>I7*AF17/1000</f>
        <v>105813.33333333334</v>
      </c>
      <c r="AG7" s="119">
        <f t="shared" ref="AG7:AG12" si="3">AE7-AF7</f>
        <v>-39738.471333333349</v>
      </c>
    </row>
    <row r="8" spans="2:33" ht="15" customHeight="1" x14ac:dyDescent="0.15">
      <c r="B8" s="284"/>
      <c r="C8" s="204" t="s">
        <v>1</v>
      </c>
      <c r="D8" s="205"/>
      <c r="E8" s="3"/>
      <c r="F8" s="64" t="s">
        <v>17</v>
      </c>
      <c r="G8" s="61">
        <v>69494</v>
      </c>
      <c r="H8" s="14">
        <v>69494</v>
      </c>
      <c r="I8" s="94">
        <v>13298</v>
      </c>
      <c r="J8" s="95">
        <v>1.5</v>
      </c>
      <c r="K8" s="95">
        <v>2</v>
      </c>
      <c r="L8" s="61">
        <v>26596</v>
      </c>
      <c r="M8" s="94">
        <v>13298</v>
      </c>
      <c r="N8" s="95">
        <v>0.5</v>
      </c>
      <c r="O8" s="95">
        <v>0.8</v>
      </c>
      <c r="P8" s="13">
        <v>10638.400000000001</v>
      </c>
      <c r="Q8" s="96">
        <v>23265</v>
      </c>
      <c r="R8" s="95">
        <v>2.2999999999999998</v>
      </c>
      <c r="S8" s="92">
        <v>2.5</v>
      </c>
      <c r="T8" s="13">
        <v>40849</v>
      </c>
      <c r="U8" s="94">
        <f>H8*U17/1000</f>
        <v>42391.34</v>
      </c>
      <c r="V8" s="95">
        <f>I8*V17/1000</f>
        <v>24601.3</v>
      </c>
      <c r="W8" s="112">
        <f t="shared" si="0"/>
        <v>17790.039999999997</v>
      </c>
      <c r="X8" s="121">
        <f>H8*W17/1000</f>
        <v>19076.102999999999</v>
      </c>
      <c r="Y8" s="94">
        <f>H8*Y17/1000</f>
        <v>4169.6400000000003</v>
      </c>
      <c r="Z8" s="95">
        <f>I8*Z17/1000</f>
        <v>7978.8</v>
      </c>
      <c r="AA8" s="112">
        <f t="shared" si="1"/>
        <v>-3809.16</v>
      </c>
      <c r="AB8" s="94">
        <f>H8*AB17/1000</f>
        <v>29673.937999999998</v>
      </c>
      <c r="AC8" s="95">
        <f>I8*AC17/1000</f>
        <v>5540.8333333333339</v>
      </c>
      <c r="AD8" s="112">
        <f t="shared" si="2"/>
        <v>24133.104666666666</v>
      </c>
      <c r="AE8" s="94">
        <f>H8*AE17/1000</f>
        <v>8547.7620000000006</v>
      </c>
      <c r="AF8" s="95">
        <f>I8*AF17/1000</f>
        <v>11081.666666666668</v>
      </c>
      <c r="AG8" s="112">
        <f t="shared" si="3"/>
        <v>-2533.9046666666673</v>
      </c>
    </row>
    <row r="9" spans="2:33" ht="15" customHeight="1" x14ac:dyDescent="0.15">
      <c r="B9" s="284"/>
      <c r="C9" s="204" t="s">
        <v>2</v>
      </c>
      <c r="D9" s="205"/>
      <c r="E9" s="4"/>
      <c r="F9" s="64" t="s">
        <v>16</v>
      </c>
      <c r="G9" s="61">
        <v>49320</v>
      </c>
      <c r="H9" s="14">
        <v>49320</v>
      </c>
      <c r="I9" s="94">
        <v>5626</v>
      </c>
      <c r="J9" s="95">
        <v>1.5</v>
      </c>
      <c r="K9" s="95">
        <v>2</v>
      </c>
      <c r="L9" s="61">
        <v>11252</v>
      </c>
      <c r="M9" s="94">
        <v>5626</v>
      </c>
      <c r="N9" s="95">
        <v>0.5</v>
      </c>
      <c r="O9" s="95">
        <v>0.8</v>
      </c>
      <c r="P9" s="13">
        <v>4500.8</v>
      </c>
      <c r="Q9" s="96">
        <v>9470</v>
      </c>
      <c r="R9" s="95">
        <v>3</v>
      </c>
      <c r="S9" s="97">
        <v>3</v>
      </c>
      <c r="T9" s="13">
        <v>25457</v>
      </c>
      <c r="U9" s="94">
        <f>H9*U17/1000</f>
        <v>30085.200000000001</v>
      </c>
      <c r="V9" s="95">
        <f>I9*V17/1000</f>
        <v>10408.1</v>
      </c>
      <c r="W9" s="112">
        <f t="shared" si="0"/>
        <v>19677.099999999999</v>
      </c>
      <c r="X9" s="121">
        <f>H9*W17/1000</f>
        <v>13538.34</v>
      </c>
      <c r="Y9" s="94">
        <f>H9*Y17/1000</f>
        <v>2959.2</v>
      </c>
      <c r="Z9" s="95">
        <f>I9*Z17/1000</f>
        <v>3375.6</v>
      </c>
      <c r="AA9" s="112">
        <f t="shared" si="1"/>
        <v>-416.40000000000009</v>
      </c>
      <c r="AB9" s="94">
        <f>H9*AB17/1000</f>
        <v>21059.64</v>
      </c>
      <c r="AC9" s="95">
        <f>I9*AC17/1000</f>
        <v>2344.166666666667</v>
      </c>
      <c r="AD9" s="112">
        <f t="shared" si="2"/>
        <v>18715.473333333332</v>
      </c>
      <c r="AE9" s="94">
        <f>H9*AE17/1000</f>
        <v>6066.36</v>
      </c>
      <c r="AF9" s="95">
        <f>I9*AF17/1000</f>
        <v>4688.3333333333339</v>
      </c>
      <c r="AG9" s="112">
        <f t="shared" si="3"/>
        <v>1378.0266666666657</v>
      </c>
    </row>
    <row r="10" spans="2:33" ht="15" customHeight="1" x14ac:dyDescent="0.15">
      <c r="B10" s="281" t="s">
        <v>10</v>
      </c>
      <c r="C10" s="206" t="s">
        <v>5</v>
      </c>
      <c r="D10" s="207"/>
      <c r="E10" s="5"/>
      <c r="F10" s="65" t="s">
        <v>28</v>
      </c>
      <c r="G10" s="98">
        <v>152943</v>
      </c>
      <c r="H10" s="12">
        <v>1007</v>
      </c>
      <c r="I10" s="99">
        <v>1007</v>
      </c>
      <c r="J10" s="100" t="s">
        <v>65</v>
      </c>
      <c r="K10" s="100">
        <v>0.5</v>
      </c>
      <c r="L10" s="98">
        <v>503.5</v>
      </c>
      <c r="M10" s="99">
        <v>1007</v>
      </c>
      <c r="N10" s="100" t="s">
        <v>65</v>
      </c>
      <c r="O10" s="100">
        <v>0.5</v>
      </c>
      <c r="P10" s="101">
        <v>503.5</v>
      </c>
      <c r="Q10" s="102">
        <v>1007</v>
      </c>
      <c r="R10" s="100" t="s">
        <v>65</v>
      </c>
      <c r="S10" s="100">
        <v>0.5</v>
      </c>
      <c r="T10" s="101">
        <v>503.5</v>
      </c>
      <c r="U10" s="30">
        <f>H10*U17/1000</f>
        <v>614.27</v>
      </c>
      <c r="V10" s="24">
        <f>I10*V17/1000</f>
        <v>1862.95</v>
      </c>
      <c r="W10" s="26">
        <f t="shared" si="0"/>
        <v>-1248.68</v>
      </c>
      <c r="X10" s="76">
        <f>H10*W17/1000</f>
        <v>276.42149999999998</v>
      </c>
      <c r="Y10" s="30">
        <f>H10*Y17/1000</f>
        <v>60.42</v>
      </c>
      <c r="Z10" s="24">
        <f>I10*Z17/1000</f>
        <v>604.20000000000005</v>
      </c>
      <c r="AA10" s="26">
        <f t="shared" si="1"/>
        <v>-543.78000000000009</v>
      </c>
      <c r="AB10" s="30">
        <f>H10*AB17/1000</f>
        <v>429.98899999999998</v>
      </c>
      <c r="AC10" s="24">
        <f>I10*AC17/1000</f>
        <v>419.58333333333337</v>
      </c>
      <c r="AD10" s="26">
        <f t="shared" si="2"/>
        <v>10.405666666666605</v>
      </c>
      <c r="AE10" s="30">
        <f>H10*AE17/1000</f>
        <v>123.861</v>
      </c>
      <c r="AF10" s="24">
        <f>I10*AF17/1000</f>
        <v>839.16666666666674</v>
      </c>
      <c r="AG10" s="26">
        <f t="shared" si="3"/>
        <v>-715.30566666666675</v>
      </c>
    </row>
    <row r="11" spans="2:33" ht="15" customHeight="1" x14ac:dyDescent="0.15">
      <c r="B11" s="281"/>
      <c r="C11" s="206" t="s">
        <v>6</v>
      </c>
      <c r="D11" s="207"/>
      <c r="E11" s="6"/>
      <c r="F11" s="65" t="s">
        <v>19</v>
      </c>
      <c r="G11" s="98">
        <v>89457</v>
      </c>
      <c r="H11" s="12">
        <v>89457</v>
      </c>
      <c r="I11" s="99">
        <v>44812</v>
      </c>
      <c r="J11" s="100" t="s">
        <v>67</v>
      </c>
      <c r="K11" s="100">
        <v>1</v>
      </c>
      <c r="L11" s="98">
        <v>44812</v>
      </c>
      <c r="M11" s="99">
        <v>44812</v>
      </c>
      <c r="N11" s="100" t="s">
        <v>68</v>
      </c>
      <c r="O11" s="100">
        <v>0.5</v>
      </c>
      <c r="P11" s="101">
        <f>I11*O11</f>
        <v>22406</v>
      </c>
      <c r="Q11" s="102">
        <v>44812</v>
      </c>
      <c r="R11" s="100" t="s">
        <v>69</v>
      </c>
      <c r="S11" s="100">
        <v>1.5</v>
      </c>
      <c r="T11" s="101">
        <f>Q11*S11</f>
        <v>67218</v>
      </c>
      <c r="U11" s="30">
        <f>H11*U17/1000</f>
        <v>54568.77</v>
      </c>
      <c r="V11" s="24">
        <f>I11*1850/1000</f>
        <v>82902.2</v>
      </c>
      <c r="W11" s="26">
        <f t="shared" si="0"/>
        <v>-28333.43</v>
      </c>
      <c r="X11" s="76">
        <f>H11*W17/1000</f>
        <v>24555.946499999998</v>
      </c>
      <c r="Y11" s="30">
        <f>H11*Y17/1000</f>
        <v>5367.42</v>
      </c>
      <c r="Z11" s="24">
        <f>I11*Z17/1000</f>
        <v>26887.200000000001</v>
      </c>
      <c r="AA11" s="26">
        <f t="shared" si="1"/>
        <v>-21519.78</v>
      </c>
      <c r="AB11" s="30">
        <f>H11*AB17/1000</f>
        <v>38198.139000000003</v>
      </c>
      <c r="AC11" s="24">
        <f>I11*AC17/1000</f>
        <v>18671.666666666668</v>
      </c>
      <c r="AD11" s="26">
        <f t="shared" si="2"/>
        <v>19526.472333333335</v>
      </c>
      <c r="AE11" s="30">
        <f>H11*AE17/1000</f>
        <v>11003.210999999999</v>
      </c>
      <c r="AF11" s="24">
        <f>I11*AF17/1000</f>
        <v>37343.333333333336</v>
      </c>
      <c r="AG11" s="26">
        <f t="shared" si="3"/>
        <v>-26340.122333333336</v>
      </c>
    </row>
    <row r="12" spans="2:33" ht="15" customHeight="1" thickBot="1" x14ac:dyDescent="0.2">
      <c r="B12" s="285"/>
      <c r="C12" s="252" t="s">
        <v>3</v>
      </c>
      <c r="D12" s="253"/>
      <c r="E12" s="71"/>
      <c r="F12" s="63" t="s">
        <v>27</v>
      </c>
      <c r="G12" s="103">
        <v>152943</v>
      </c>
      <c r="H12" s="104">
        <v>2967</v>
      </c>
      <c r="I12" s="105">
        <v>2967</v>
      </c>
      <c r="J12" s="106" t="s">
        <v>66</v>
      </c>
      <c r="K12" s="106">
        <v>1</v>
      </c>
      <c r="L12" s="103">
        <v>2967</v>
      </c>
      <c r="M12" s="105">
        <v>2967</v>
      </c>
      <c r="N12" s="106" t="s">
        <v>66</v>
      </c>
      <c r="O12" s="106">
        <v>1</v>
      </c>
      <c r="P12" s="107">
        <v>2967</v>
      </c>
      <c r="Q12" s="108">
        <v>2967</v>
      </c>
      <c r="R12" s="106" t="s">
        <v>66</v>
      </c>
      <c r="S12" s="106">
        <v>1</v>
      </c>
      <c r="T12" s="107">
        <v>2967</v>
      </c>
      <c r="U12" s="80">
        <f>H12*U17/1000</f>
        <v>1809.87</v>
      </c>
      <c r="V12" s="81">
        <f>I12*V17/1000</f>
        <v>5488.95</v>
      </c>
      <c r="W12" s="82">
        <f t="shared" si="0"/>
        <v>-3679.08</v>
      </c>
      <c r="X12" s="83">
        <f>H12*W17/1000</f>
        <v>814.44150000000002</v>
      </c>
      <c r="Y12" s="80">
        <f>H12*Y17/1000</f>
        <v>178.02</v>
      </c>
      <c r="Z12" s="81">
        <f>I12*Z17/1000</f>
        <v>1780.2</v>
      </c>
      <c r="AA12" s="82">
        <f t="shared" si="1"/>
        <v>-1602.18</v>
      </c>
      <c r="AB12" s="80">
        <f>H12*AB17/1000</f>
        <v>1266.9090000000001</v>
      </c>
      <c r="AC12" s="81">
        <f>I12*AC17/1000</f>
        <v>1236.25</v>
      </c>
      <c r="AD12" s="82">
        <f t="shared" si="2"/>
        <v>30.659000000000106</v>
      </c>
      <c r="AE12" s="80">
        <f>H12*AE17/1000</f>
        <v>364.94099999999997</v>
      </c>
      <c r="AF12" s="81">
        <f>I12*AF17/1000</f>
        <v>2472.5</v>
      </c>
      <c r="AG12" s="82">
        <f t="shared" si="3"/>
        <v>-2107.5590000000002</v>
      </c>
    </row>
    <row r="13" spans="2:33" ht="30" customHeight="1" thickBot="1" x14ac:dyDescent="0.2">
      <c r="B13" s="249"/>
      <c r="C13" s="250"/>
      <c r="D13" s="250"/>
      <c r="E13" s="251"/>
      <c r="F13" s="246" t="s">
        <v>102</v>
      </c>
      <c r="G13" s="247"/>
      <c r="H13" s="247"/>
      <c r="I13" s="247"/>
      <c r="J13" s="247"/>
      <c r="K13" s="247"/>
      <c r="L13" s="247"/>
      <c r="M13" s="247"/>
      <c r="N13" s="247"/>
      <c r="O13" s="247"/>
      <c r="P13" s="247"/>
      <c r="Q13" s="247"/>
      <c r="R13" s="247"/>
      <c r="S13" s="247"/>
      <c r="T13" s="248"/>
      <c r="U13" s="246" t="s">
        <v>79</v>
      </c>
      <c r="V13" s="260"/>
      <c r="W13" s="260"/>
      <c r="X13" s="260"/>
      <c r="Y13" s="260"/>
      <c r="Z13" s="260"/>
      <c r="AA13" s="260"/>
      <c r="AB13" s="260"/>
      <c r="AC13" s="260"/>
      <c r="AD13" s="260"/>
      <c r="AE13" s="260"/>
      <c r="AF13" s="260"/>
      <c r="AG13" s="261"/>
    </row>
    <row r="14" spans="2:33" ht="15" customHeight="1" thickBot="1" x14ac:dyDescent="0.2">
      <c r="E14" s="7"/>
      <c r="F14" s="72"/>
    </row>
    <row r="15" spans="2:33" ht="30" customHeight="1" thickBot="1" x14ac:dyDescent="0.2">
      <c r="U15" s="265" t="s">
        <v>39</v>
      </c>
      <c r="V15" s="266"/>
      <c r="W15" s="266"/>
      <c r="X15" s="266"/>
      <c r="Y15" s="266"/>
      <c r="Z15" s="266"/>
      <c r="AA15" s="266"/>
      <c r="AB15" s="266"/>
      <c r="AC15" s="266"/>
      <c r="AD15" s="266"/>
      <c r="AE15" s="266"/>
      <c r="AF15" s="266"/>
      <c r="AG15" s="267"/>
    </row>
    <row r="16" spans="2:33" ht="90" customHeight="1" thickBot="1" x14ac:dyDescent="0.2">
      <c r="U16" s="128" t="s">
        <v>51</v>
      </c>
      <c r="V16" s="128" t="s">
        <v>52</v>
      </c>
      <c r="W16" s="128" t="s">
        <v>53</v>
      </c>
      <c r="X16" s="129"/>
      <c r="Y16" s="128" t="s">
        <v>54</v>
      </c>
      <c r="Z16" s="128" t="s">
        <v>55</v>
      </c>
      <c r="AA16" s="129"/>
      <c r="AB16" s="128" t="s">
        <v>56</v>
      </c>
      <c r="AC16" s="129" t="s">
        <v>57</v>
      </c>
      <c r="AD16" s="129"/>
      <c r="AE16" s="129" t="s">
        <v>58</v>
      </c>
      <c r="AF16" s="129" t="s">
        <v>59</v>
      </c>
      <c r="AG16" s="129"/>
    </row>
    <row r="17" spans="2:33" ht="30" customHeight="1" thickBot="1" x14ac:dyDescent="0.2">
      <c r="U17" s="116">
        <v>610</v>
      </c>
      <c r="V17" s="116">
        <v>1850</v>
      </c>
      <c r="W17" s="116">
        <f>U17*0.45</f>
        <v>274.5</v>
      </c>
      <c r="X17" s="75"/>
      <c r="Y17" s="116">
        <v>60</v>
      </c>
      <c r="Z17" s="116">
        <v>600</v>
      </c>
      <c r="AA17" s="75"/>
      <c r="AB17" s="116">
        <f>U17*0.7</f>
        <v>427</v>
      </c>
      <c r="AC17" s="75">
        <f>(V17-Z17)/3</f>
        <v>416.66666666666669</v>
      </c>
      <c r="AD17" s="75"/>
      <c r="AE17" s="75">
        <f>U17-Y17-AB17</f>
        <v>123</v>
      </c>
      <c r="AF17" s="75">
        <f>(V17-Z17)*2/3</f>
        <v>833.33333333333337</v>
      </c>
      <c r="AG17" s="75"/>
    </row>
    <row r="18" spans="2:33" ht="30" customHeight="1" thickBot="1" x14ac:dyDescent="0.2">
      <c r="U18" s="223" t="s">
        <v>80</v>
      </c>
      <c r="V18" s="224"/>
      <c r="W18" s="224"/>
      <c r="X18" s="224"/>
      <c r="Y18" s="224"/>
      <c r="Z18" s="224"/>
      <c r="AA18" s="224"/>
      <c r="AB18" s="224"/>
      <c r="AC18" s="224"/>
      <c r="AD18" s="224"/>
      <c r="AE18" s="224"/>
      <c r="AF18" s="224"/>
      <c r="AG18" s="225"/>
    </row>
    <row r="19" spans="2:33" ht="15" customHeight="1" x14ac:dyDescent="0.15"/>
    <row r="20" spans="2:33" ht="15" customHeight="1" x14ac:dyDescent="0.15"/>
    <row r="21" spans="2:33" ht="15" customHeight="1" x14ac:dyDescent="0.15"/>
    <row r="22" spans="2:33" ht="15" customHeight="1" thickBot="1" x14ac:dyDescent="0.2"/>
    <row r="23" spans="2:33" ht="30" customHeight="1" thickBot="1" x14ac:dyDescent="0.2">
      <c r="B23" s="211"/>
      <c r="C23" s="212"/>
      <c r="D23" s="212"/>
      <c r="E23" s="213"/>
      <c r="F23" s="217" t="s">
        <v>78</v>
      </c>
      <c r="G23" s="218"/>
      <c r="H23" s="218"/>
      <c r="I23" s="218"/>
      <c r="J23" s="218"/>
      <c r="K23" s="218"/>
      <c r="L23" s="218"/>
      <c r="M23" s="218"/>
      <c r="N23" s="218"/>
      <c r="O23" s="218"/>
      <c r="P23" s="218"/>
      <c r="Q23" s="218"/>
      <c r="R23" s="218"/>
      <c r="S23" s="218"/>
      <c r="T23" s="218"/>
      <c r="U23" s="218"/>
      <c r="V23" s="218"/>
      <c r="W23" s="218"/>
      <c r="X23" s="218"/>
      <c r="Y23" s="218"/>
      <c r="Z23" s="218"/>
      <c r="AA23" s="218"/>
      <c r="AB23" s="218"/>
      <c r="AC23" s="218"/>
      <c r="AD23" s="218"/>
      <c r="AE23" s="218"/>
      <c r="AF23" s="218"/>
      <c r="AG23" s="219"/>
    </row>
    <row r="24" spans="2:33" ht="30" customHeight="1" thickBot="1" x14ac:dyDescent="0.2">
      <c r="B24" s="214"/>
      <c r="C24" s="215"/>
      <c r="D24" s="215"/>
      <c r="E24" s="216"/>
      <c r="F24" s="217" t="s">
        <v>73</v>
      </c>
      <c r="G24" s="218"/>
      <c r="H24" s="218"/>
      <c r="I24" s="218"/>
      <c r="J24" s="218"/>
      <c r="K24" s="218"/>
      <c r="L24" s="218"/>
      <c r="M24" s="218"/>
      <c r="N24" s="218"/>
      <c r="O24" s="219"/>
      <c r="P24" s="217" t="s">
        <v>74</v>
      </c>
      <c r="Q24" s="218"/>
      <c r="R24" s="218"/>
      <c r="S24" s="218"/>
      <c r="T24" s="218"/>
      <c r="U24" s="218"/>
      <c r="V24" s="218"/>
      <c r="W24" s="218"/>
      <c r="X24" s="219"/>
      <c r="Y24" s="217" t="s">
        <v>77</v>
      </c>
      <c r="Z24" s="218"/>
      <c r="AA24" s="218"/>
      <c r="AB24" s="218"/>
      <c r="AC24" s="218"/>
      <c r="AD24" s="218"/>
      <c r="AE24" s="218"/>
      <c r="AF24" s="218"/>
      <c r="AG24" s="219"/>
    </row>
    <row r="25" spans="2:33" ht="30" customHeight="1" x14ac:dyDescent="0.15">
      <c r="B25" s="287" t="s">
        <v>4</v>
      </c>
      <c r="C25" s="288"/>
      <c r="D25" s="293"/>
      <c r="E25" s="279" t="s">
        <v>29</v>
      </c>
      <c r="F25" s="35" t="s">
        <v>62</v>
      </c>
      <c r="G25" s="36"/>
      <c r="H25" s="36"/>
      <c r="I25" s="36"/>
      <c r="J25" s="25" t="s">
        <v>63</v>
      </c>
      <c r="K25" s="36"/>
      <c r="L25" s="36"/>
      <c r="M25" s="35" t="s">
        <v>64</v>
      </c>
      <c r="N25" s="36"/>
      <c r="O25" s="37"/>
      <c r="P25" s="35" t="s">
        <v>62</v>
      </c>
      <c r="Q25" s="36"/>
      <c r="R25" s="37"/>
      <c r="S25" s="25" t="s">
        <v>63</v>
      </c>
      <c r="T25" s="36"/>
      <c r="U25" s="36"/>
      <c r="V25" s="35" t="s">
        <v>64</v>
      </c>
      <c r="W25" s="36"/>
      <c r="X25" s="37"/>
      <c r="Y25" s="35" t="s">
        <v>62</v>
      </c>
      <c r="Z25" s="36"/>
      <c r="AA25" s="37"/>
      <c r="AB25" s="25" t="s">
        <v>63</v>
      </c>
      <c r="AC25" s="36"/>
      <c r="AD25" s="36"/>
      <c r="AE25" s="35" t="s">
        <v>64</v>
      </c>
      <c r="AF25" s="36"/>
      <c r="AG25" s="37"/>
    </row>
    <row r="26" spans="2:33" ht="30" customHeight="1" thickBot="1" x14ac:dyDescent="0.2">
      <c r="B26" s="294"/>
      <c r="C26" s="295"/>
      <c r="D26" s="296"/>
      <c r="E26" s="280"/>
      <c r="F26" s="38" t="s">
        <v>45</v>
      </c>
      <c r="G26" s="39" t="s">
        <v>46</v>
      </c>
      <c r="H26" s="39" t="s">
        <v>43</v>
      </c>
      <c r="I26" s="41" t="s">
        <v>47</v>
      </c>
      <c r="J26" s="38" t="s">
        <v>48</v>
      </c>
      <c r="K26" s="39" t="s">
        <v>46</v>
      </c>
      <c r="L26" s="41" t="s">
        <v>47</v>
      </c>
      <c r="M26" s="38" t="s">
        <v>48</v>
      </c>
      <c r="N26" s="39" t="s">
        <v>46</v>
      </c>
      <c r="O26" s="40" t="s">
        <v>47</v>
      </c>
      <c r="P26" s="38" t="s">
        <v>45</v>
      </c>
      <c r="Q26" s="39" t="s">
        <v>46</v>
      </c>
      <c r="R26" s="40" t="s">
        <v>47</v>
      </c>
      <c r="S26" s="27" t="s">
        <v>48</v>
      </c>
      <c r="T26" s="28" t="s">
        <v>46</v>
      </c>
      <c r="U26" s="53" t="s">
        <v>47</v>
      </c>
      <c r="V26" s="38" t="s">
        <v>48</v>
      </c>
      <c r="W26" s="39" t="s">
        <v>46</v>
      </c>
      <c r="X26" s="40" t="s">
        <v>47</v>
      </c>
      <c r="Y26" s="27" t="s">
        <v>45</v>
      </c>
      <c r="Z26" s="28" t="s">
        <v>46</v>
      </c>
      <c r="AA26" s="29" t="s">
        <v>47</v>
      </c>
      <c r="AB26" s="27" t="s">
        <v>48</v>
      </c>
      <c r="AC26" s="28" t="s">
        <v>46</v>
      </c>
      <c r="AD26" s="53" t="s">
        <v>47</v>
      </c>
      <c r="AE26" s="27" t="s">
        <v>48</v>
      </c>
      <c r="AF26" s="28" t="s">
        <v>46</v>
      </c>
      <c r="AG26" s="29" t="s">
        <v>47</v>
      </c>
    </row>
    <row r="27" spans="2:33" ht="15" customHeight="1" x14ac:dyDescent="0.15">
      <c r="B27" s="286" t="s">
        <v>8</v>
      </c>
      <c r="C27" s="254" t="s">
        <v>0</v>
      </c>
      <c r="D27" s="255"/>
      <c r="E27" s="179"/>
      <c r="F27" s="122">
        <f>P7</f>
        <v>72450.400000000009</v>
      </c>
      <c r="G27" s="123">
        <f>L7</f>
        <v>253952</v>
      </c>
      <c r="H27" s="123">
        <f>F27-G27</f>
        <v>-181501.59999999998</v>
      </c>
      <c r="I27" s="124">
        <f>H27+AA7</f>
        <v>-225455.56</v>
      </c>
      <c r="J27" s="122">
        <f t="shared" ref="J27:J32" si="4">G27</f>
        <v>253952</v>
      </c>
      <c r="K27" s="123">
        <f>T7</f>
        <v>396382</v>
      </c>
      <c r="L27" s="119">
        <f>J27+AD7-K27</f>
        <v>34045.171333333303</v>
      </c>
      <c r="M27" s="125">
        <f t="shared" ref="M27:M32" si="5">K27</f>
        <v>396382</v>
      </c>
      <c r="N27" s="109">
        <f>M27+AG7</f>
        <v>356643.52866666665</v>
      </c>
      <c r="O27" s="110">
        <f>M27+AG7-N27</f>
        <v>0</v>
      </c>
      <c r="P27" s="122">
        <f t="shared" ref="P27:P32" si="6">N27</f>
        <v>356643.52866666665</v>
      </c>
      <c r="Q27" s="123">
        <f>P27+AA7</f>
        <v>312689.56866666663</v>
      </c>
      <c r="R27" s="124">
        <v>0</v>
      </c>
      <c r="S27" s="122">
        <f t="shared" ref="S27:S32" si="7">Q27</f>
        <v>312689.56866666663</v>
      </c>
      <c r="T27" s="123">
        <f>T7</f>
        <v>396382</v>
      </c>
      <c r="U27" s="119">
        <f>S27+AD7-T27</f>
        <v>92782.739999999932</v>
      </c>
      <c r="V27" s="126">
        <f t="shared" ref="V27:V32" si="8">T27</f>
        <v>396382</v>
      </c>
      <c r="W27" s="123">
        <f>V27+AG7</f>
        <v>356643.52866666665</v>
      </c>
      <c r="X27" s="124">
        <v>0</v>
      </c>
      <c r="Y27" s="122">
        <f t="shared" ref="Y27:Y32" si="9">W27</f>
        <v>356643.52866666665</v>
      </c>
      <c r="Z27" s="123">
        <f>Y27+AA7</f>
        <v>312689.56866666663</v>
      </c>
      <c r="AA27" s="124">
        <v>0</v>
      </c>
      <c r="AB27" s="122">
        <f t="shared" ref="AB27:AB32" si="10">Z27</f>
        <v>312689.56866666663</v>
      </c>
      <c r="AC27" s="123">
        <f>T7</f>
        <v>396382</v>
      </c>
      <c r="AD27" s="119">
        <f>AB27-AC27+AD7</f>
        <v>92782.739999999932</v>
      </c>
      <c r="AE27" s="126">
        <f t="shared" ref="AE27:AE32" si="11">AC27</f>
        <v>396382</v>
      </c>
      <c r="AF27" s="123">
        <f>AE27+AG7</f>
        <v>356643.52866666665</v>
      </c>
      <c r="AG27" s="119">
        <v>0</v>
      </c>
    </row>
    <row r="28" spans="2:33" ht="15" customHeight="1" x14ac:dyDescent="0.15">
      <c r="B28" s="284"/>
      <c r="C28" s="188" t="s">
        <v>1</v>
      </c>
      <c r="D28" s="189"/>
      <c r="E28" s="180"/>
      <c r="F28" s="111">
        <f>P8</f>
        <v>10638.400000000001</v>
      </c>
      <c r="G28" s="113">
        <f>F28+AA8</f>
        <v>6829.2400000000016</v>
      </c>
      <c r="H28" s="113">
        <v>0</v>
      </c>
      <c r="I28" s="114">
        <v>0</v>
      </c>
      <c r="J28" s="111">
        <f t="shared" si="4"/>
        <v>6829.2400000000016</v>
      </c>
      <c r="K28" s="113">
        <f>J28+AD8</f>
        <v>30962.344666666668</v>
      </c>
      <c r="L28" s="112">
        <v>0</v>
      </c>
      <c r="M28" s="127">
        <f t="shared" si="5"/>
        <v>30962.344666666668</v>
      </c>
      <c r="N28" s="113">
        <f>M28+AG8</f>
        <v>28428.440000000002</v>
      </c>
      <c r="O28" s="114">
        <v>0</v>
      </c>
      <c r="P28" s="111">
        <f t="shared" si="6"/>
        <v>28428.440000000002</v>
      </c>
      <c r="Q28" s="113">
        <f>P28+AA8</f>
        <v>24619.280000000002</v>
      </c>
      <c r="R28" s="114">
        <v>0</v>
      </c>
      <c r="S28" s="111">
        <f t="shared" si="7"/>
        <v>24619.280000000002</v>
      </c>
      <c r="T28" s="113">
        <f>T8</f>
        <v>40849</v>
      </c>
      <c r="U28" s="112">
        <f>S28+AD8-T28</f>
        <v>7903.384666666665</v>
      </c>
      <c r="V28" s="125">
        <f t="shared" si="8"/>
        <v>40849</v>
      </c>
      <c r="W28" s="109">
        <f>V28+AG8</f>
        <v>38315.095333333331</v>
      </c>
      <c r="X28" s="114">
        <v>0</v>
      </c>
      <c r="Y28" s="111">
        <f t="shared" si="9"/>
        <v>38315.095333333331</v>
      </c>
      <c r="Z28" s="113">
        <f>Y28+AA8</f>
        <v>34505.935333333327</v>
      </c>
      <c r="AA28" s="114">
        <v>0</v>
      </c>
      <c r="AB28" s="111">
        <f t="shared" si="10"/>
        <v>34505.935333333327</v>
      </c>
      <c r="AC28" s="113">
        <f>T8</f>
        <v>40849</v>
      </c>
      <c r="AD28" s="112">
        <f>AB28-AC28+AD8</f>
        <v>17790.039999999994</v>
      </c>
      <c r="AE28" s="127">
        <f t="shared" si="11"/>
        <v>40849</v>
      </c>
      <c r="AF28" s="113">
        <f>AE28+AG8</f>
        <v>38315.095333333331</v>
      </c>
      <c r="AG28" s="112">
        <v>0</v>
      </c>
    </row>
    <row r="29" spans="2:33" ht="15" customHeight="1" x14ac:dyDescent="0.15">
      <c r="B29" s="284"/>
      <c r="C29" s="188" t="s">
        <v>2</v>
      </c>
      <c r="D29" s="189"/>
      <c r="E29" s="181"/>
      <c r="F29" s="111">
        <f>P9</f>
        <v>4500.8</v>
      </c>
      <c r="G29" s="113">
        <f>F29+AA9</f>
        <v>4084.4</v>
      </c>
      <c r="H29" s="113">
        <v>0</v>
      </c>
      <c r="I29" s="114">
        <v>0</v>
      </c>
      <c r="J29" s="111">
        <f t="shared" si="4"/>
        <v>4084.4</v>
      </c>
      <c r="K29" s="113">
        <f>J29+AD9</f>
        <v>22799.873333333333</v>
      </c>
      <c r="L29" s="112">
        <v>0</v>
      </c>
      <c r="M29" s="127">
        <f t="shared" si="5"/>
        <v>22799.873333333333</v>
      </c>
      <c r="N29" s="113">
        <f>M29+AG9</f>
        <v>24177.899999999998</v>
      </c>
      <c r="O29" s="114">
        <v>0</v>
      </c>
      <c r="P29" s="111">
        <f t="shared" si="6"/>
        <v>24177.899999999998</v>
      </c>
      <c r="Q29" s="113">
        <f>P29+AA9</f>
        <v>23761.499999999996</v>
      </c>
      <c r="R29" s="114">
        <v>0</v>
      </c>
      <c r="S29" s="111">
        <f t="shared" si="7"/>
        <v>23761.499999999996</v>
      </c>
      <c r="T29" s="113">
        <f>T9</f>
        <v>25457</v>
      </c>
      <c r="U29" s="112">
        <f>S29+AD9-T29</f>
        <v>17019.973333333328</v>
      </c>
      <c r="V29" s="125">
        <f t="shared" si="8"/>
        <v>25457</v>
      </c>
      <c r="W29" s="109">
        <f>V29</f>
        <v>25457</v>
      </c>
      <c r="X29" s="114">
        <f>V29+AG9-W29</f>
        <v>1378.0266666666648</v>
      </c>
      <c r="Y29" s="111">
        <f t="shared" si="9"/>
        <v>25457</v>
      </c>
      <c r="Z29" s="113">
        <f>Y29+AA9</f>
        <v>25040.6</v>
      </c>
      <c r="AA29" s="114">
        <v>0</v>
      </c>
      <c r="AB29" s="111">
        <f t="shared" si="10"/>
        <v>25040.6</v>
      </c>
      <c r="AC29" s="113">
        <f>T9</f>
        <v>25457</v>
      </c>
      <c r="AD29" s="112">
        <f>AB29-AC29+AD9</f>
        <v>18299.07333333333</v>
      </c>
      <c r="AE29" s="127">
        <f t="shared" si="11"/>
        <v>25457</v>
      </c>
      <c r="AF29" s="113">
        <f>AE29</f>
        <v>25457</v>
      </c>
      <c r="AG29" s="112">
        <f>AE29-AF29+AG9</f>
        <v>1378.0266666666657</v>
      </c>
    </row>
    <row r="30" spans="2:33" ht="15" customHeight="1" x14ac:dyDescent="0.15">
      <c r="B30" s="281" t="s">
        <v>10</v>
      </c>
      <c r="C30" s="190" t="s">
        <v>5</v>
      </c>
      <c r="D30" s="191"/>
      <c r="E30" s="182"/>
      <c r="F30" s="42">
        <v>0</v>
      </c>
      <c r="G30" s="43">
        <f>L10</f>
        <v>503.5</v>
      </c>
      <c r="H30" s="43">
        <f>F30-L10</f>
        <v>-503.5</v>
      </c>
      <c r="I30" s="44">
        <f>H30+AA10</f>
        <v>-1047.2800000000002</v>
      </c>
      <c r="J30" s="42">
        <f t="shared" si="4"/>
        <v>503.5</v>
      </c>
      <c r="K30" s="43">
        <f>J30</f>
        <v>503.5</v>
      </c>
      <c r="L30" s="47">
        <f>J30+AD10-K30</f>
        <v>10.405666666666548</v>
      </c>
      <c r="M30" s="55">
        <f t="shared" si="5"/>
        <v>503.5</v>
      </c>
      <c r="N30" s="43">
        <f>M30</f>
        <v>503.5</v>
      </c>
      <c r="O30" s="44">
        <f>M30+AG10-N30</f>
        <v>-715.30566666666675</v>
      </c>
      <c r="P30" s="42">
        <f t="shared" si="6"/>
        <v>503.5</v>
      </c>
      <c r="Q30" s="43">
        <f>P30</f>
        <v>503.5</v>
      </c>
      <c r="R30" s="44">
        <f>P30+AA10-Q30</f>
        <v>-543.78000000000009</v>
      </c>
      <c r="S30" s="42">
        <f t="shared" si="7"/>
        <v>503.5</v>
      </c>
      <c r="T30" s="43">
        <f>S30</f>
        <v>503.5</v>
      </c>
      <c r="U30" s="47">
        <f>S30+AD10-T30</f>
        <v>10.405666666666548</v>
      </c>
      <c r="V30" s="57">
        <f t="shared" si="8"/>
        <v>503.5</v>
      </c>
      <c r="W30" s="49">
        <f>V30</f>
        <v>503.5</v>
      </c>
      <c r="X30" s="44">
        <f>V30+AG10-W30</f>
        <v>-715.30566666666675</v>
      </c>
      <c r="Y30" s="42">
        <f t="shared" si="9"/>
        <v>503.5</v>
      </c>
      <c r="Z30" s="43">
        <f>Y30</f>
        <v>503.5</v>
      </c>
      <c r="AA30" s="44">
        <f>Y30+AA10-Z30</f>
        <v>-543.78000000000009</v>
      </c>
      <c r="AB30" s="42">
        <f t="shared" si="10"/>
        <v>503.5</v>
      </c>
      <c r="AC30" s="43">
        <f>AB30</f>
        <v>503.5</v>
      </c>
      <c r="AD30" s="47">
        <f>AB30-AC30+AD10</f>
        <v>10.405666666666605</v>
      </c>
      <c r="AE30" s="55">
        <f t="shared" si="11"/>
        <v>503.5</v>
      </c>
      <c r="AF30" s="43">
        <f>AE30</f>
        <v>503.5</v>
      </c>
      <c r="AG30" s="47">
        <f>AE30-AF30+AG10</f>
        <v>-715.30566666666675</v>
      </c>
    </row>
    <row r="31" spans="2:33" ht="15" customHeight="1" x14ac:dyDescent="0.15">
      <c r="B31" s="281"/>
      <c r="C31" s="192" t="s">
        <v>6</v>
      </c>
      <c r="D31" s="193"/>
      <c r="E31" s="183"/>
      <c r="F31" s="42">
        <v>0</v>
      </c>
      <c r="G31" s="43">
        <f>L11+AA11</f>
        <v>23292.22</v>
      </c>
      <c r="H31" s="43">
        <f>F31-L11</f>
        <v>-44812</v>
      </c>
      <c r="I31" s="44">
        <f>H31</f>
        <v>-44812</v>
      </c>
      <c r="J31" s="42">
        <f t="shared" si="4"/>
        <v>23292.22</v>
      </c>
      <c r="K31" s="43">
        <f>J31+AD11</f>
        <v>42818.69233333334</v>
      </c>
      <c r="L31" s="47">
        <v>0</v>
      </c>
      <c r="M31" s="55">
        <f t="shared" si="5"/>
        <v>42818.69233333334</v>
      </c>
      <c r="N31" s="43">
        <f>L11</f>
        <v>44812</v>
      </c>
      <c r="O31" s="44">
        <f>M31+AG11-N31</f>
        <v>-28333.429999999997</v>
      </c>
      <c r="P31" s="42">
        <f t="shared" si="6"/>
        <v>44812</v>
      </c>
      <c r="Q31" s="43">
        <f>P31+AA11</f>
        <v>23292.22</v>
      </c>
      <c r="R31" s="44">
        <v>0</v>
      </c>
      <c r="S31" s="42">
        <f t="shared" si="7"/>
        <v>23292.22</v>
      </c>
      <c r="T31" s="43">
        <f>S31+AD11</f>
        <v>42818.69233333334</v>
      </c>
      <c r="U31" s="47">
        <v>0</v>
      </c>
      <c r="V31" s="57">
        <f t="shared" si="8"/>
        <v>42818.69233333334</v>
      </c>
      <c r="W31" s="49">
        <f>L11</f>
        <v>44812</v>
      </c>
      <c r="X31" s="44">
        <f>V31+AG11-W31</f>
        <v>-28333.429999999997</v>
      </c>
      <c r="Y31" s="42">
        <f t="shared" si="9"/>
        <v>44812</v>
      </c>
      <c r="Z31" s="43">
        <f>Y31+AA11</f>
        <v>23292.22</v>
      </c>
      <c r="AA31" s="44">
        <v>0</v>
      </c>
      <c r="AB31" s="42">
        <f t="shared" si="10"/>
        <v>23292.22</v>
      </c>
      <c r="AC31" s="43">
        <f>AB31+AD11</f>
        <v>42818.69233333334</v>
      </c>
      <c r="AD31" s="47">
        <v>0</v>
      </c>
      <c r="AE31" s="55">
        <f t="shared" si="11"/>
        <v>42818.69233333334</v>
      </c>
      <c r="AF31" s="43">
        <f>L11</f>
        <v>44812</v>
      </c>
      <c r="AG31" s="47">
        <f>AE31-AF31+AG11</f>
        <v>-28333.429999999997</v>
      </c>
    </row>
    <row r="32" spans="2:33" ht="15" customHeight="1" thickBot="1" x14ac:dyDescent="0.2">
      <c r="B32" s="282"/>
      <c r="C32" s="194" t="s">
        <v>3</v>
      </c>
      <c r="D32" s="195"/>
      <c r="E32" s="184"/>
      <c r="F32" s="77">
        <v>0</v>
      </c>
      <c r="G32" s="48">
        <f>L12</f>
        <v>2967</v>
      </c>
      <c r="H32" s="48">
        <f>F32-G32</f>
        <v>-2967</v>
      </c>
      <c r="I32" s="52">
        <f>H32+AA12</f>
        <v>-4569.18</v>
      </c>
      <c r="J32" s="77">
        <f t="shared" si="4"/>
        <v>2967</v>
      </c>
      <c r="K32" s="48">
        <f>J32</f>
        <v>2967</v>
      </c>
      <c r="L32" s="130">
        <f>J32+AD12-K32</f>
        <v>30.659000000000106</v>
      </c>
      <c r="M32" s="56">
        <f t="shared" si="5"/>
        <v>2967</v>
      </c>
      <c r="N32" s="48">
        <f>M32</f>
        <v>2967</v>
      </c>
      <c r="O32" s="44">
        <f>M32+AG12-N32</f>
        <v>-2107.5590000000002</v>
      </c>
      <c r="P32" s="77">
        <f t="shared" si="6"/>
        <v>2967</v>
      </c>
      <c r="Q32" s="48">
        <f>P32</f>
        <v>2967</v>
      </c>
      <c r="R32" s="44">
        <f>P32+AA12-Q32</f>
        <v>-1602.18</v>
      </c>
      <c r="S32" s="45">
        <f t="shared" si="7"/>
        <v>2967</v>
      </c>
      <c r="T32" s="46">
        <f>S32</f>
        <v>2967</v>
      </c>
      <c r="U32" s="54">
        <f>S32+AD12-T32</f>
        <v>30.659000000000106</v>
      </c>
      <c r="V32" s="60">
        <f t="shared" si="8"/>
        <v>2967</v>
      </c>
      <c r="W32" s="58">
        <f>V32</f>
        <v>2967</v>
      </c>
      <c r="X32" s="44">
        <f>V32+AG12-W32</f>
        <v>-2107.5590000000002</v>
      </c>
      <c r="Y32" s="45">
        <f t="shared" si="9"/>
        <v>2967</v>
      </c>
      <c r="Z32" s="46">
        <f>Y32</f>
        <v>2967</v>
      </c>
      <c r="AA32" s="44">
        <f>Y32+AA12-Z32</f>
        <v>-1602.18</v>
      </c>
      <c r="AB32" s="45">
        <f t="shared" si="10"/>
        <v>2967</v>
      </c>
      <c r="AC32" s="46">
        <f>AB32</f>
        <v>2967</v>
      </c>
      <c r="AD32" s="54">
        <f>AB32-AC32+AD12</f>
        <v>30.659000000000106</v>
      </c>
      <c r="AE32" s="59">
        <f t="shared" si="11"/>
        <v>2967</v>
      </c>
      <c r="AF32" s="46">
        <f>AE32</f>
        <v>2967</v>
      </c>
      <c r="AG32" s="54">
        <f>AE32-AF32+AG12</f>
        <v>-2107.5590000000002</v>
      </c>
    </row>
    <row r="33" spans="2:33" ht="37.5" customHeight="1" x14ac:dyDescent="0.15">
      <c r="B33" s="274" t="s">
        <v>81</v>
      </c>
      <c r="C33" s="275"/>
      <c r="D33" s="275"/>
      <c r="E33" s="222"/>
      <c r="F33" s="268" t="s">
        <v>72</v>
      </c>
      <c r="G33" s="269"/>
      <c r="H33" s="78">
        <f>SUM(H27:H32)</f>
        <v>-229784.09999999998</v>
      </c>
      <c r="I33" s="79"/>
      <c r="J33" s="269" t="s">
        <v>71</v>
      </c>
      <c r="K33" s="269"/>
      <c r="L33" s="131">
        <f>SUM(L27:L32)</f>
        <v>34086.235999999968</v>
      </c>
      <c r="M33" s="268" t="s">
        <v>82</v>
      </c>
      <c r="N33" s="269"/>
      <c r="O33" s="131">
        <v>0</v>
      </c>
      <c r="P33" s="268" t="s">
        <v>71</v>
      </c>
      <c r="Q33" s="269"/>
      <c r="R33" s="131">
        <v>0</v>
      </c>
      <c r="S33" s="268" t="s">
        <v>71</v>
      </c>
      <c r="T33" s="269"/>
      <c r="U33" s="131">
        <f>SUM(U27:U32)</f>
        <v>117747.1626666666</v>
      </c>
      <c r="V33" s="268" t="s">
        <v>71</v>
      </c>
      <c r="W33" s="269"/>
      <c r="X33" s="131">
        <f>X29</f>
        <v>1378.0266666666648</v>
      </c>
      <c r="Y33" s="268" t="s">
        <v>71</v>
      </c>
      <c r="Z33" s="269"/>
      <c r="AA33" s="131">
        <v>0</v>
      </c>
      <c r="AB33" s="268" t="s">
        <v>71</v>
      </c>
      <c r="AC33" s="269"/>
      <c r="AD33" s="131">
        <f>SUM(AD27:AD32)</f>
        <v>128912.91799999993</v>
      </c>
      <c r="AE33" s="268" t="s">
        <v>71</v>
      </c>
      <c r="AF33" s="269"/>
      <c r="AG33" s="131">
        <f>AG29</f>
        <v>1378.0266666666657</v>
      </c>
    </row>
    <row r="34" spans="2:33" ht="37.5" customHeight="1" thickBot="1" x14ac:dyDescent="0.2">
      <c r="B34" s="274"/>
      <c r="C34" s="275"/>
      <c r="D34" s="275"/>
      <c r="E34" s="276"/>
      <c r="F34" s="270" t="s">
        <v>70</v>
      </c>
      <c r="G34" s="271"/>
      <c r="H34" s="134"/>
      <c r="I34" s="135">
        <f>SUM(I27:I33)</f>
        <v>-275884.01999999996</v>
      </c>
      <c r="J34" s="273" t="s">
        <v>70</v>
      </c>
      <c r="K34" s="273"/>
      <c r="L34" s="133">
        <v>0</v>
      </c>
      <c r="M34" s="272" t="s">
        <v>83</v>
      </c>
      <c r="N34" s="273"/>
      <c r="O34" s="133">
        <f>SUM(O27:O32)</f>
        <v>-31156.294666666665</v>
      </c>
      <c r="P34" s="272" t="s">
        <v>70</v>
      </c>
      <c r="Q34" s="273"/>
      <c r="R34" s="133">
        <f>SUM(R27:R32)</f>
        <v>-2145.96</v>
      </c>
      <c r="S34" s="272" t="s">
        <v>70</v>
      </c>
      <c r="T34" s="273"/>
      <c r="U34" s="133">
        <v>0</v>
      </c>
      <c r="V34" s="272" t="s">
        <v>70</v>
      </c>
      <c r="W34" s="273"/>
      <c r="X34" s="133">
        <f>SUM(X30:X32)</f>
        <v>-31156.294666666665</v>
      </c>
      <c r="Y34" s="272" t="s">
        <v>70</v>
      </c>
      <c r="Z34" s="273"/>
      <c r="AA34" s="133">
        <f>SUM(AA27:AA32)</f>
        <v>-2145.96</v>
      </c>
      <c r="AB34" s="272" t="s">
        <v>70</v>
      </c>
      <c r="AC34" s="273"/>
      <c r="AD34" s="133">
        <v>0</v>
      </c>
      <c r="AE34" s="272" t="s">
        <v>70</v>
      </c>
      <c r="AF34" s="273"/>
      <c r="AG34" s="133">
        <f>SUM(AG30:AG32)</f>
        <v>-31156.294666666665</v>
      </c>
    </row>
    <row r="35" spans="2:33" ht="37.5" customHeight="1" x14ac:dyDescent="0.15">
      <c r="B35" s="274"/>
      <c r="C35" s="275"/>
      <c r="D35" s="275"/>
      <c r="E35" s="276"/>
      <c r="F35" s="272" t="s">
        <v>76</v>
      </c>
      <c r="G35" s="273"/>
      <c r="H35" s="273"/>
      <c r="I35" s="273"/>
      <c r="J35" s="269"/>
      <c r="K35" s="269"/>
      <c r="L35" s="269"/>
      <c r="M35" s="269"/>
      <c r="N35" s="269"/>
      <c r="O35" s="131">
        <f>SUM(I33,L33,O33)</f>
        <v>34086.235999999968</v>
      </c>
      <c r="P35" s="268" t="s">
        <v>76</v>
      </c>
      <c r="Q35" s="269"/>
      <c r="R35" s="269"/>
      <c r="S35" s="269"/>
      <c r="T35" s="269"/>
      <c r="U35" s="269"/>
      <c r="V35" s="269"/>
      <c r="W35" s="269"/>
      <c r="X35" s="131">
        <f>SUM(R33,U33,X33)</f>
        <v>119125.18933333326</v>
      </c>
      <c r="Y35" s="268" t="s">
        <v>76</v>
      </c>
      <c r="Z35" s="269"/>
      <c r="AA35" s="269"/>
      <c r="AB35" s="269"/>
      <c r="AC35" s="269"/>
      <c r="AD35" s="269"/>
      <c r="AE35" s="269"/>
      <c r="AF35" s="269"/>
      <c r="AG35" s="131">
        <f>SUM(AA33,AD33,AG33)</f>
        <v>130290.9446666666</v>
      </c>
    </row>
    <row r="36" spans="2:33" ht="37.5" customHeight="1" thickBot="1" x14ac:dyDescent="0.2">
      <c r="B36" s="223"/>
      <c r="C36" s="224"/>
      <c r="D36" s="224"/>
      <c r="E36" s="225"/>
      <c r="F36" s="270" t="s">
        <v>75</v>
      </c>
      <c r="G36" s="271"/>
      <c r="H36" s="271"/>
      <c r="I36" s="271"/>
      <c r="J36" s="271"/>
      <c r="K36" s="271"/>
      <c r="L36" s="271"/>
      <c r="M36" s="271"/>
      <c r="N36" s="271"/>
      <c r="O36" s="132">
        <f>SUM(I34,L34,O34)</f>
        <v>-307040.31466666661</v>
      </c>
      <c r="P36" s="270" t="s">
        <v>75</v>
      </c>
      <c r="Q36" s="271"/>
      <c r="R36" s="271"/>
      <c r="S36" s="271"/>
      <c r="T36" s="271"/>
      <c r="U36" s="271"/>
      <c r="V36" s="271"/>
      <c r="W36" s="271"/>
      <c r="X36" s="132">
        <f>SUM(R34,U34,X34)</f>
        <v>-33302.254666666668</v>
      </c>
      <c r="Y36" s="270" t="s">
        <v>75</v>
      </c>
      <c r="Z36" s="271"/>
      <c r="AA36" s="271"/>
      <c r="AB36" s="271"/>
      <c r="AC36" s="271"/>
      <c r="AD36" s="271"/>
      <c r="AE36" s="271"/>
      <c r="AF36" s="271"/>
      <c r="AG36" s="132">
        <f>SUM(AA34,AD34,AG34)</f>
        <v>-33302.254666666668</v>
      </c>
    </row>
    <row r="37" spans="2:33" ht="0.95" customHeight="1" x14ac:dyDescent="0.15">
      <c r="F37" s="115"/>
    </row>
    <row r="38" spans="2:33" ht="15" customHeight="1" x14ac:dyDescent="0.15">
      <c r="L38" s="7"/>
      <c r="M38" s="7"/>
      <c r="N38" s="7"/>
      <c r="O38" s="7"/>
      <c r="P38" s="7"/>
      <c r="Q38" s="7"/>
    </row>
    <row r="39" spans="2:33" ht="15" customHeight="1" x14ac:dyDescent="0.15">
      <c r="H39" s="7"/>
      <c r="I39" s="7"/>
      <c r="J39" s="7"/>
      <c r="K39" s="7"/>
      <c r="L39" s="7"/>
      <c r="M39" s="7"/>
      <c r="N39" s="7"/>
      <c r="O39" s="7"/>
      <c r="P39" s="7"/>
      <c r="Q39" s="7"/>
      <c r="R39" s="7"/>
    </row>
    <row r="40" spans="2:33" ht="15" customHeight="1" thickBot="1" x14ac:dyDescent="0.2">
      <c r="H40" s="7"/>
      <c r="I40" s="7"/>
      <c r="J40" s="7"/>
      <c r="K40" s="7"/>
      <c r="L40" s="7"/>
      <c r="M40" s="7"/>
      <c r="N40" s="7"/>
      <c r="O40" s="7"/>
      <c r="P40" s="7"/>
      <c r="Q40" s="7"/>
      <c r="R40" s="7"/>
      <c r="U40" s="7"/>
    </row>
    <row r="41" spans="2:33" ht="30" customHeight="1" thickBot="1" x14ac:dyDescent="0.2">
      <c r="B41" s="211"/>
      <c r="C41" s="212"/>
      <c r="D41" s="212"/>
      <c r="E41" s="213"/>
      <c r="F41" s="217" t="s">
        <v>15</v>
      </c>
      <c r="G41" s="218"/>
      <c r="H41" s="218"/>
      <c r="I41" s="218"/>
      <c r="J41" s="218"/>
      <c r="K41" s="218"/>
      <c r="L41" s="218"/>
      <c r="M41" s="218"/>
      <c r="N41" s="218"/>
      <c r="O41" s="218"/>
      <c r="P41" s="218"/>
      <c r="Q41" s="218"/>
      <c r="R41" s="218"/>
      <c r="S41" s="218"/>
      <c r="T41" s="218"/>
      <c r="U41" s="218"/>
      <c r="V41" s="218"/>
      <c r="W41" s="218"/>
      <c r="X41" s="219"/>
    </row>
    <row r="42" spans="2:33" ht="30" customHeight="1" thickBot="1" x14ac:dyDescent="0.2">
      <c r="B42" s="214"/>
      <c r="C42" s="215"/>
      <c r="D42" s="215"/>
      <c r="E42" s="216"/>
      <c r="F42" s="217" t="s">
        <v>100</v>
      </c>
      <c r="G42" s="218"/>
      <c r="H42" s="218"/>
      <c r="I42" s="218"/>
      <c r="J42" s="218"/>
      <c r="K42" s="218"/>
      <c r="L42" s="218"/>
      <c r="M42" s="218"/>
      <c r="N42" s="218"/>
      <c r="O42" s="218"/>
      <c r="P42" s="218"/>
      <c r="Q42" s="218"/>
      <c r="R42" s="218"/>
      <c r="S42" s="219"/>
      <c r="T42" s="217" t="s">
        <v>101</v>
      </c>
      <c r="U42" s="218"/>
      <c r="V42" s="218"/>
      <c r="W42" s="218"/>
      <c r="X42" s="219"/>
    </row>
    <row r="43" spans="2:33" ht="60" customHeight="1" thickBot="1" x14ac:dyDescent="0.2">
      <c r="B43" s="208" t="s">
        <v>30</v>
      </c>
      <c r="C43" s="209"/>
      <c r="D43" s="210"/>
      <c r="E43" s="138" t="s">
        <v>105</v>
      </c>
      <c r="F43" s="146" t="s">
        <v>106</v>
      </c>
      <c r="G43" s="152" t="s">
        <v>33</v>
      </c>
      <c r="H43" s="137" t="s">
        <v>34</v>
      </c>
      <c r="I43" s="153" t="s">
        <v>50</v>
      </c>
      <c r="J43" s="156" t="s">
        <v>13</v>
      </c>
      <c r="K43" s="152" t="s">
        <v>85</v>
      </c>
      <c r="L43" s="137" t="s">
        <v>86</v>
      </c>
      <c r="M43" s="153" t="s">
        <v>50</v>
      </c>
      <c r="N43" s="152" t="s">
        <v>32</v>
      </c>
      <c r="O43" s="137" t="s">
        <v>49</v>
      </c>
      <c r="P43" s="153" t="s">
        <v>50</v>
      </c>
      <c r="Q43" s="152" t="s">
        <v>94</v>
      </c>
      <c r="R43" s="137" t="s">
        <v>95</v>
      </c>
      <c r="S43" s="153" t="s">
        <v>50</v>
      </c>
      <c r="T43" s="21" t="s">
        <v>35</v>
      </c>
      <c r="U43" s="164" t="s">
        <v>14</v>
      </c>
      <c r="V43" s="167" t="s">
        <v>96</v>
      </c>
      <c r="W43" s="168" t="s">
        <v>98</v>
      </c>
      <c r="X43" s="169" t="s">
        <v>97</v>
      </c>
    </row>
    <row r="44" spans="2:33" ht="15" customHeight="1" x14ac:dyDescent="0.15">
      <c r="B44" s="242" t="s">
        <v>37</v>
      </c>
      <c r="C44" s="243"/>
      <c r="D44" s="118"/>
      <c r="E44" s="119">
        <v>537194</v>
      </c>
      <c r="F44" s="19">
        <f>P44-W44</f>
        <v>83692.43133333337</v>
      </c>
      <c r="G44" s="122">
        <f>U7</f>
        <v>327688.34000000003</v>
      </c>
      <c r="H44" s="123">
        <f t="shared" ref="H44:S44" si="12">V7</f>
        <v>234905.60000000001</v>
      </c>
      <c r="I44" s="119">
        <f t="shared" si="12"/>
        <v>92782.74000000002</v>
      </c>
      <c r="J44" s="15">
        <f t="shared" si="12"/>
        <v>147459.753</v>
      </c>
      <c r="K44" s="122">
        <f t="shared" si="12"/>
        <v>32231.64</v>
      </c>
      <c r="L44" s="123">
        <f t="shared" si="12"/>
        <v>76185.600000000006</v>
      </c>
      <c r="M44" s="119">
        <f t="shared" si="12"/>
        <v>-43953.960000000006</v>
      </c>
      <c r="N44" s="122">
        <f t="shared" si="12"/>
        <v>229381.83799999999</v>
      </c>
      <c r="O44" s="123">
        <f t="shared" si="12"/>
        <v>52906.666666666672</v>
      </c>
      <c r="P44" s="119">
        <f t="shared" si="12"/>
        <v>176475.1713333333</v>
      </c>
      <c r="Q44" s="122">
        <f t="shared" si="12"/>
        <v>66074.861999999994</v>
      </c>
      <c r="R44" s="123">
        <f t="shared" si="12"/>
        <v>105813.33333333334</v>
      </c>
      <c r="S44" s="119">
        <f t="shared" si="12"/>
        <v>-39738.471333333349</v>
      </c>
      <c r="T44" s="174">
        <f>SUM(V44:X44)</f>
        <v>92782.739999999932</v>
      </c>
      <c r="U44" s="170">
        <f>J44-F44</f>
        <v>63767.321666666627</v>
      </c>
      <c r="V44" s="165">
        <v>0</v>
      </c>
      <c r="W44" s="165">
        <f>AD27</f>
        <v>92782.739999999932</v>
      </c>
      <c r="X44" s="166">
        <v>0</v>
      </c>
    </row>
    <row r="45" spans="2:33" ht="15" customHeight="1" x14ac:dyDescent="0.15">
      <c r="B45" s="244" t="s">
        <v>38</v>
      </c>
      <c r="C45" s="245"/>
      <c r="D45" s="95"/>
      <c r="E45" s="112">
        <v>69494</v>
      </c>
      <c r="F45" s="147">
        <f>P45-W45</f>
        <v>6343.0646666666726</v>
      </c>
      <c r="G45" s="94">
        <f t="shared" ref="G45:G46" si="13">U8</f>
        <v>42391.34</v>
      </c>
      <c r="H45" s="95">
        <f t="shared" ref="H45" si="14">V8</f>
        <v>24601.3</v>
      </c>
      <c r="I45" s="61">
        <f t="shared" ref="I45" si="15">W8</f>
        <v>17790.039999999997</v>
      </c>
      <c r="J45" s="14">
        <f t="shared" ref="J45" si="16">X8</f>
        <v>19076.102999999999</v>
      </c>
      <c r="K45" s="94">
        <f t="shared" ref="K45" si="17">Y8</f>
        <v>4169.6400000000003</v>
      </c>
      <c r="L45" s="95">
        <f t="shared" ref="L45" si="18">Z8</f>
        <v>7978.8</v>
      </c>
      <c r="M45" s="61">
        <f t="shared" ref="M45" si="19">AA8</f>
        <v>-3809.16</v>
      </c>
      <c r="N45" s="94">
        <f t="shared" ref="N45" si="20">AB8</f>
        <v>29673.937999999998</v>
      </c>
      <c r="O45" s="95">
        <f t="shared" ref="O45" si="21">AC8</f>
        <v>5540.8333333333339</v>
      </c>
      <c r="P45" s="61">
        <f t="shared" ref="P45" si="22">AD8</f>
        <v>24133.104666666666</v>
      </c>
      <c r="Q45" s="94">
        <f t="shared" ref="Q45" si="23">AE8</f>
        <v>8547.7620000000006</v>
      </c>
      <c r="R45" s="95">
        <f t="shared" ref="R45" si="24">AF8</f>
        <v>11081.666666666668</v>
      </c>
      <c r="S45" s="61">
        <f t="shared" ref="S45" si="25">AG8</f>
        <v>-2533.9046666666673</v>
      </c>
      <c r="T45" s="175">
        <f>SUM(V45:X45)</f>
        <v>17790.039999999994</v>
      </c>
      <c r="U45" s="177">
        <f t="shared" ref="U45:U48" si="26">J45-F45</f>
        <v>12733.038333333327</v>
      </c>
      <c r="V45" s="159">
        <v>0</v>
      </c>
      <c r="W45" s="159">
        <f t="shared" ref="W45:W46" si="27">AD28</f>
        <v>17790.039999999994</v>
      </c>
      <c r="X45" s="162">
        <v>0</v>
      </c>
    </row>
    <row r="46" spans="2:33" ht="15" customHeight="1" x14ac:dyDescent="0.15">
      <c r="B46" s="244" t="s">
        <v>99</v>
      </c>
      <c r="C46" s="245"/>
      <c r="D46" s="95"/>
      <c r="E46" s="112">
        <v>49320</v>
      </c>
      <c r="F46" s="20">
        <f>P46-W46</f>
        <v>416.40000000000146</v>
      </c>
      <c r="G46" s="111">
        <f t="shared" si="13"/>
        <v>30085.200000000001</v>
      </c>
      <c r="H46" s="113">
        <f t="shared" ref="H46" si="28">V9</f>
        <v>10408.1</v>
      </c>
      <c r="I46" s="112">
        <f t="shared" ref="I46" si="29">W9</f>
        <v>19677.099999999999</v>
      </c>
      <c r="J46" s="16">
        <f t="shared" ref="J46" si="30">X9</f>
        <v>13538.34</v>
      </c>
      <c r="K46" s="111">
        <f t="shared" ref="K46" si="31">Y9</f>
        <v>2959.2</v>
      </c>
      <c r="L46" s="113">
        <f t="shared" ref="L46" si="32">Z9</f>
        <v>3375.6</v>
      </c>
      <c r="M46" s="112">
        <f t="shared" ref="M46" si="33">AA9</f>
        <v>-416.40000000000009</v>
      </c>
      <c r="N46" s="111">
        <f t="shared" ref="N46" si="34">AB9</f>
        <v>21059.64</v>
      </c>
      <c r="O46" s="113">
        <f t="shared" ref="O46" si="35">AC9</f>
        <v>2344.166666666667</v>
      </c>
      <c r="P46" s="112">
        <f t="shared" ref="P46" si="36">AD9</f>
        <v>18715.473333333332</v>
      </c>
      <c r="Q46" s="111">
        <f t="shared" ref="Q46" si="37">AE9</f>
        <v>6066.36</v>
      </c>
      <c r="R46" s="113">
        <f t="shared" ref="R46" si="38">AF9</f>
        <v>4688.3333333333339</v>
      </c>
      <c r="S46" s="112">
        <f t="shared" ref="S46" si="39">AG9</f>
        <v>1378.0266666666657</v>
      </c>
      <c r="T46" s="175">
        <f>SUM(V46:X46)</f>
        <v>19677.099999999995</v>
      </c>
      <c r="U46" s="177">
        <f t="shared" si="26"/>
        <v>13121.939999999999</v>
      </c>
      <c r="V46" s="159">
        <v>0</v>
      </c>
      <c r="W46" s="159">
        <f t="shared" si="27"/>
        <v>18299.07333333333</v>
      </c>
      <c r="X46" s="162">
        <f>AG29</f>
        <v>1378.0266666666657</v>
      </c>
    </row>
    <row r="47" spans="2:33" ht="15" customHeight="1" x14ac:dyDescent="0.15">
      <c r="B47" s="244" t="s">
        <v>89</v>
      </c>
      <c r="C47" s="245"/>
      <c r="D47" s="141"/>
      <c r="E47" s="142">
        <v>89457</v>
      </c>
      <c r="F47" s="148">
        <f>P47-W47</f>
        <v>19526.472333333335</v>
      </c>
      <c r="G47" s="140">
        <f>U11</f>
        <v>54568.77</v>
      </c>
      <c r="H47" s="141">
        <f>V11</f>
        <v>82902.2</v>
      </c>
      <c r="I47" s="142">
        <f>W11</f>
        <v>-28333.43</v>
      </c>
      <c r="J47" s="157">
        <f t="shared" ref="J47:S47" si="40">X11</f>
        <v>24555.946499999998</v>
      </c>
      <c r="K47" s="140">
        <f t="shared" si="40"/>
        <v>5367.42</v>
      </c>
      <c r="L47" s="141">
        <f t="shared" si="40"/>
        <v>26887.200000000001</v>
      </c>
      <c r="M47" s="142">
        <f t="shared" si="40"/>
        <v>-21519.78</v>
      </c>
      <c r="N47" s="140">
        <f t="shared" si="40"/>
        <v>38198.139000000003</v>
      </c>
      <c r="O47" s="141">
        <f t="shared" si="40"/>
        <v>18671.666666666668</v>
      </c>
      <c r="P47" s="142">
        <f t="shared" si="40"/>
        <v>19526.472333333335</v>
      </c>
      <c r="Q47" s="140">
        <f t="shared" si="40"/>
        <v>11003.210999999999</v>
      </c>
      <c r="R47" s="141">
        <f t="shared" si="40"/>
        <v>37343.333333333336</v>
      </c>
      <c r="S47" s="142">
        <f t="shared" si="40"/>
        <v>-26340.122333333336</v>
      </c>
      <c r="T47" s="175">
        <f>SUM(V47:X47)</f>
        <v>0</v>
      </c>
      <c r="U47" s="177">
        <f t="shared" si="26"/>
        <v>5029.4741666666632</v>
      </c>
      <c r="V47" s="160">
        <v>0</v>
      </c>
      <c r="W47" s="159">
        <v>0</v>
      </c>
      <c r="X47" s="163">
        <v>0</v>
      </c>
    </row>
    <row r="48" spans="2:33" ht="15" customHeight="1" x14ac:dyDescent="0.15">
      <c r="B48" s="238" t="s">
        <v>103</v>
      </c>
      <c r="C48" s="239"/>
      <c r="D48" s="144" t="s">
        <v>87</v>
      </c>
      <c r="E48" s="112">
        <v>3974</v>
      </c>
      <c r="F48" s="149">
        <v>0</v>
      </c>
      <c r="G48" s="111">
        <f>U10+U12</f>
        <v>2424.14</v>
      </c>
      <c r="H48" s="113">
        <f t="shared" ref="H48:P48" si="41">V10+V12</f>
        <v>7351.9</v>
      </c>
      <c r="I48" s="112">
        <f t="shared" si="41"/>
        <v>-4927.76</v>
      </c>
      <c r="J48" s="16">
        <f t="shared" si="41"/>
        <v>1090.8630000000001</v>
      </c>
      <c r="K48" s="111">
        <f t="shared" si="41"/>
        <v>238.44</v>
      </c>
      <c r="L48" s="113">
        <f t="shared" si="41"/>
        <v>2384.4</v>
      </c>
      <c r="M48" s="112">
        <f t="shared" si="41"/>
        <v>-2145.96</v>
      </c>
      <c r="N48" s="111">
        <f t="shared" si="41"/>
        <v>1696.8980000000001</v>
      </c>
      <c r="O48" s="113">
        <f t="shared" si="41"/>
        <v>1655.8333333333335</v>
      </c>
      <c r="P48" s="112">
        <f t="shared" si="41"/>
        <v>41.06466666666671</v>
      </c>
      <c r="Q48" s="111">
        <f>AE10+AE12</f>
        <v>488.80199999999996</v>
      </c>
      <c r="R48" s="113">
        <f t="shared" ref="R48" si="42">AF10+AF12</f>
        <v>3311.666666666667</v>
      </c>
      <c r="S48" s="112">
        <f t="shared" ref="S48" si="43">AG10+AG12</f>
        <v>-2822.8646666666668</v>
      </c>
      <c r="T48" s="175">
        <f>SUM(V48:X48)</f>
        <v>41.06466666666671</v>
      </c>
      <c r="U48" s="177">
        <f t="shared" si="26"/>
        <v>1090.8630000000001</v>
      </c>
      <c r="V48" s="159">
        <v>0</v>
      </c>
      <c r="W48" s="159">
        <f>AD30+AD32</f>
        <v>41.06466666666671</v>
      </c>
      <c r="X48" s="162">
        <v>0</v>
      </c>
    </row>
    <row r="49" spans="1:26" ht="15" customHeight="1" x14ac:dyDescent="0.15">
      <c r="B49" s="240"/>
      <c r="C49" s="241"/>
      <c r="D49" s="145" t="s">
        <v>88</v>
      </c>
      <c r="E49" s="26">
        <v>148969</v>
      </c>
      <c r="F49" s="150">
        <v>0</v>
      </c>
      <c r="G49" s="154">
        <f>E49*U17/1000</f>
        <v>90871.09</v>
      </c>
      <c r="H49" s="136">
        <v>0</v>
      </c>
      <c r="I49" s="143">
        <f>G49-H49</f>
        <v>90871.09</v>
      </c>
      <c r="J49" s="158">
        <f>E49*W17/1000</f>
        <v>40891.9905</v>
      </c>
      <c r="K49" s="30">
        <f>E49*Y17/1000</f>
        <v>8938.14</v>
      </c>
      <c r="L49" s="136">
        <v>0</v>
      </c>
      <c r="M49" s="143">
        <f>K49-L49</f>
        <v>8938.14</v>
      </c>
      <c r="N49" s="30">
        <f>E49*AB17/1000</f>
        <v>63609.762999999999</v>
      </c>
      <c r="O49" s="136">
        <v>0</v>
      </c>
      <c r="P49" s="143">
        <f>N49-O49</f>
        <v>63609.762999999999</v>
      </c>
      <c r="Q49" s="30">
        <f>E49*AE17/1000</f>
        <v>18323.187000000002</v>
      </c>
      <c r="R49" s="136">
        <v>0</v>
      </c>
      <c r="S49" s="143">
        <f>Q49-R49</f>
        <v>18323.187000000002</v>
      </c>
      <c r="T49" s="175">
        <f t="shared" ref="T49:U52" si="44">I49</f>
        <v>90871.09</v>
      </c>
      <c r="U49" s="171">
        <f t="shared" si="44"/>
        <v>40891.9905</v>
      </c>
      <c r="V49" s="159">
        <f>M49</f>
        <v>8938.14</v>
      </c>
      <c r="W49" s="159">
        <f>P49</f>
        <v>63609.762999999999</v>
      </c>
      <c r="X49" s="162">
        <f>S49</f>
        <v>18323.187000000002</v>
      </c>
    </row>
    <row r="50" spans="1:26" ht="15" customHeight="1" x14ac:dyDescent="0.15">
      <c r="B50" s="234" t="s">
        <v>90</v>
      </c>
      <c r="C50" s="235"/>
      <c r="D50" s="24"/>
      <c r="E50" s="26">
        <v>31041</v>
      </c>
      <c r="F50" s="150">
        <v>0</v>
      </c>
      <c r="G50" s="154">
        <f>E50*U17/1000</f>
        <v>18935.009999999998</v>
      </c>
      <c r="H50" s="136">
        <v>0</v>
      </c>
      <c r="I50" s="143">
        <f t="shared" ref="I50:I52" si="45">SUM(G50:H50)</f>
        <v>18935.009999999998</v>
      </c>
      <c r="J50" s="17">
        <f>E50*W17/1000</f>
        <v>8520.7544999999991</v>
      </c>
      <c r="K50" s="154">
        <f>E50*Y17/1000</f>
        <v>1862.46</v>
      </c>
      <c r="L50" s="136">
        <v>0</v>
      </c>
      <c r="M50" s="143">
        <f t="shared" ref="M50:M52" si="46">SUM(K50:L50)</f>
        <v>1862.46</v>
      </c>
      <c r="N50" s="154">
        <f>E50*AB17/1000</f>
        <v>13254.507</v>
      </c>
      <c r="O50" s="136">
        <v>0</v>
      </c>
      <c r="P50" s="143">
        <f t="shared" ref="P50:P52" si="47">SUM(N50:O50)</f>
        <v>13254.507</v>
      </c>
      <c r="Q50" s="154">
        <f>E50*AE17/1000</f>
        <v>3818.0430000000001</v>
      </c>
      <c r="R50" s="136">
        <v>0</v>
      </c>
      <c r="S50" s="143">
        <f t="shared" ref="S50:S52" si="48">SUM(Q50:R50)</f>
        <v>3818.0430000000001</v>
      </c>
      <c r="T50" s="175">
        <f t="shared" si="44"/>
        <v>18935.009999999998</v>
      </c>
      <c r="U50" s="171">
        <f t="shared" si="44"/>
        <v>8520.7544999999991</v>
      </c>
      <c r="V50" s="159">
        <f t="shared" ref="V50:V52" si="49">M50</f>
        <v>1862.46</v>
      </c>
      <c r="W50" s="159">
        <f t="shared" ref="W50:W52" si="50">P50</f>
        <v>13254.507</v>
      </c>
      <c r="X50" s="162">
        <f t="shared" ref="X50:X52" si="51">S50</f>
        <v>3818.0430000000001</v>
      </c>
    </row>
    <row r="51" spans="1:26" ht="15" customHeight="1" x14ac:dyDescent="0.15">
      <c r="B51" s="234" t="s">
        <v>91</v>
      </c>
      <c r="C51" s="235"/>
      <c r="D51" s="70"/>
      <c r="E51" s="26">
        <v>54327</v>
      </c>
      <c r="F51" s="150">
        <v>0</v>
      </c>
      <c r="G51" s="154">
        <f>E51*U17/1000</f>
        <v>33139.47</v>
      </c>
      <c r="H51" s="136">
        <v>0</v>
      </c>
      <c r="I51" s="143">
        <f t="shared" si="45"/>
        <v>33139.47</v>
      </c>
      <c r="J51" s="158">
        <f>E51*W17/1000</f>
        <v>14912.761500000001</v>
      </c>
      <c r="K51" s="30">
        <f>E51*Y17/1000</f>
        <v>3259.62</v>
      </c>
      <c r="L51" s="136">
        <v>0</v>
      </c>
      <c r="M51" s="143">
        <f t="shared" si="46"/>
        <v>3259.62</v>
      </c>
      <c r="N51" s="30">
        <f>E51*AB17/1000</f>
        <v>23197.629000000001</v>
      </c>
      <c r="O51" s="136">
        <v>0</v>
      </c>
      <c r="P51" s="143">
        <f t="shared" si="47"/>
        <v>23197.629000000001</v>
      </c>
      <c r="Q51" s="30">
        <f>E51*AE17/1000</f>
        <v>6682.2209999999995</v>
      </c>
      <c r="R51" s="136">
        <v>0</v>
      </c>
      <c r="S51" s="143">
        <f t="shared" si="48"/>
        <v>6682.2209999999995</v>
      </c>
      <c r="T51" s="175">
        <f t="shared" si="44"/>
        <v>33139.47</v>
      </c>
      <c r="U51" s="171">
        <f t="shared" si="44"/>
        <v>14912.761500000001</v>
      </c>
      <c r="V51" s="159">
        <f t="shared" si="49"/>
        <v>3259.62</v>
      </c>
      <c r="W51" s="159">
        <f t="shared" si="50"/>
        <v>23197.629000000001</v>
      </c>
      <c r="X51" s="162">
        <f t="shared" si="51"/>
        <v>6682.2209999999995</v>
      </c>
    </row>
    <row r="52" spans="1:26" ht="15" customHeight="1" x14ac:dyDescent="0.15">
      <c r="B52" s="234" t="s">
        <v>92</v>
      </c>
      <c r="C52" s="235"/>
      <c r="D52" s="24"/>
      <c r="E52" s="26">
        <v>122175</v>
      </c>
      <c r="F52" s="150">
        <v>0</v>
      </c>
      <c r="G52" s="154">
        <f>E52*U17/1000</f>
        <v>74526.75</v>
      </c>
      <c r="H52" s="136">
        <v>0</v>
      </c>
      <c r="I52" s="143">
        <f t="shared" si="45"/>
        <v>74526.75</v>
      </c>
      <c r="J52" s="17">
        <f>E52*W17/1000</f>
        <v>33537.037499999999</v>
      </c>
      <c r="K52" s="154">
        <f>E52*Y17/1000</f>
        <v>7330.5</v>
      </c>
      <c r="L52" s="136">
        <v>0</v>
      </c>
      <c r="M52" s="143">
        <f t="shared" si="46"/>
        <v>7330.5</v>
      </c>
      <c r="N52" s="154">
        <f>E52*AB17/1000</f>
        <v>52168.724999999999</v>
      </c>
      <c r="O52" s="136">
        <v>0</v>
      </c>
      <c r="P52" s="143">
        <f t="shared" si="47"/>
        <v>52168.724999999999</v>
      </c>
      <c r="Q52" s="154">
        <f>E52*AE17/1000</f>
        <v>15027.525</v>
      </c>
      <c r="R52" s="136">
        <v>0</v>
      </c>
      <c r="S52" s="143">
        <f t="shared" si="48"/>
        <v>15027.525</v>
      </c>
      <c r="T52" s="175">
        <f t="shared" si="44"/>
        <v>74526.75</v>
      </c>
      <c r="U52" s="171">
        <f t="shared" si="44"/>
        <v>33537.037499999999</v>
      </c>
      <c r="V52" s="159">
        <f t="shared" si="49"/>
        <v>7330.5</v>
      </c>
      <c r="W52" s="159">
        <f t="shared" si="50"/>
        <v>52168.724999999999</v>
      </c>
      <c r="X52" s="162">
        <f t="shared" si="51"/>
        <v>15027.525</v>
      </c>
    </row>
    <row r="53" spans="1:26" ht="15" customHeight="1" thickBot="1" x14ac:dyDescent="0.2">
      <c r="B53" s="236" t="s">
        <v>93</v>
      </c>
      <c r="C53" s="237"/>
      <c r="D53" s="178"/>
      <c r="E53" s="82">
        <v>66877</v>
      </c>
      <c r="F53" s="151">
        <v>0</v>
      </c>
      <c r="G53" s="155">
        <f>E53*U17/1000</f>
        <v>40794.97</v>
      </c>
      <c r="H53" s="139">
        <v>0</v>
      </c>
      <c r="I53" s="73">
        <f>SUM(G53:H53)</f>
        <v>40794.97</v>
      </c>
      <c r="J53" s="74">
        <f>E53*W17/1000</f>
        <v>18357.736499999999</v>
      </c>
      <c r="K53" s="31">
        <f>E53*Y17/1000</f>
        <v>4012.62</v>
      </c>
      <c r="L53" s="139">
        <v>0</v>
      </c>
      <c r="M53" s="73">
        <f>SUM(K53:L53)</f>
        <v>4012.62</v>
      </c>
      <c r="N53" s="31">
        <f>E53*AB17/1000</f>
        <v>28556.478999999999</v>
      </c>
      <c r="O53" s="139">
        <v>0</v>
      </c>
      <c r="P53" s="73">
        <f>SUM(N53:O53)</f>
        <v>28556.478999999999</v>
      </c>
      <c r="Q53" s="31">
        <f>E53*AE17/1000</f>
        <v>8225.8709999999992</v>
      </c>
      <c r="R53" s="139">
        <v>0</v>
      </c>
      <c r="S53" s="73">
        <f>SUM(Q53:R53)</f>
        <v>8225.8709999999992</v>
      </c>
      <c r="T53" s="176">
        <f>I53</f>
        <v>40794.97</v>
      </c>
      <c r="U53" s="172">
        <f>J53</f>
        <v>18357.736499999999</v>
      </c>
      <c r="V53" s="161">
        <f>M53</f>
        <v>4012.62</v>
      </c>
      <c r="W53" s="161">
        <f>P53</f>
        <v>28556.478999999999</v>
      </c>
      <c r="X53" s="185">
        <f>S53</f>
        <v>8225.8709999999992</v>
      </c>
    </row>
    <row r="54" spans="1:26" ht="22.5" customHeight="1" x14ac:dyDescent="0.15">
      <c r="B54" s="196"/>
      <c r="C54" s="197"/>
      <c r="D54" s="197"/>
      <c r="E54" s="198"/>
      <c r="F54" s="220" t="s">
        <v>107</v>
      </c>
      <c r="G54" s="221"/>
      <c r="H54" s="221"/>
      <c r="I54" s="221"/>
      <c r="J54" s="221"/>
      <c r="K54" s="221"/>
      <c r="L54" s="221"/>
      <c r="M54" s="221"/>
      <c r="N54" s="221"/>
      <c r="O54" s="221"/>
      <c r="P54" s="221"/>
      <c r="Q54" s="221"/>
      <c r="R54" s="221"/>
      <c r="S54" s="222"/>
      <c r="T54" s="226">
        <f>SUM(T44:T53)</f>
        <v>388558.2346666666</v>
      </c>
      <c r="U54" s="228">
        <f>SUM(U44:U53)</f>
        <v>211962.91766666665</v>
      </c>
      <c r="V54" s="230">
        <f>SUM(V44:V49,V50:V53)</f>
        <v>25403.339999999997</v>
      </c>
      <c r="W54" s="232">
        <f>SUM(W44:W49,W50:W53)</f>
        <v>309700.02099999989</v>
      </c>
      <c r="X54" s="186">
        <f>SUM(X44:X49,X50:X53)</f>
        <v>53454.873666666666</v>
      </c>
    </row>
    <row r="55" spans="1:26" s="1" customFormat="1" ht="22.5" customHeight="1" thickBot="1" x14ac:dyDescent="0.2">
      <c r="A55"/>
      <c r="B55" s="199"/>
      <c r="C55" s="200"/>
      <c r="D55" s="200"/>
      <c r="E55" s="201"/>
      <c r="F55" s="223"/>
      <c r="G55" s="224"/>
      <c r="H55" s="224"/>
      <c r="I55" s="224"/>
      <c r="J55" s="224"/>
      <c r="K55" s="224"/>
      <c r="L55" s="224"/>
      <c r="M55" s="224"/>
      <c r="N55" s="224"/>
      <c r="O55" s="224"/>
      <c r="P55" s="224"/>
      <c r="Q55" s="224"/>
      <c r="R55" s="224"/>
      <c r="S55" s="225"/>
      <c r="T55" s="227"/>
      <c r="U55" s="229"/>
      <c r="V55" s="231"/>
      <c r="W55" s="233"/>
      <c r="X55" s="187"/>
      <c r="Y55" s="11"/>
      <c r="Z55" s="11"/>
    </row>
    <row r="56" spans="1:26" ht="13.5" customHeight="1" x14ac:dyDescent="0.15">
      <c r="B56" s="173"/>
      <c r="C56" s="173"/>
      <c r="D56" s="173"/>
      <c r="E56" s="173"/>
      <c r="F56" s="173"/>
      <c r="G56" s="173"/>
      <c r="H56" s="173"/>
      <c r="I56" s="173"/>
      <c r="J56" s="173"/>
      <c r="K56" s="173"/>
      <c r="L56" s="173"/>
      <c r="M56" s="173"/>
      <c r="N56" s="173"/>
      <c r="O56" s="173"/>
      <c r="P56" s="173"/>
      <c r="Q56" s="173"/>
      <c r="R56" s="173"/>
      <c r="S56" s="173"/>
      <c r="W56" s="18"/>
      <c r="X56" s="18"/>
      <c r="Y56" s="18"/>
      <c r="Z56" s="18"/>
    </row>
    <row r="57" spans="1:26" ht="13.5" customHeight="1" x14ac:dyDescent="0.15">
      <c r="B57" s="173"/>
      <c r="C57" s="173"/>
      <c r="D57" s="173"/>
      <c r="E57" s="173"/>
      <c r="L57" s="18"/>
      <c r="M57" s="18"/>
      <c r="N57" s="18"/>
      <c r="O57" s="34"/>
      <c r="X57" s="18"/>
      <c r="Y57" s="18"/>
      <c r="Z57" s="18"/>
    </row>
    <row r="58" spans="1:26" ht="13.5" customHeight="1" x14ac:dyDescent="0.15">
      <c r="B58" s="173"/>
      <c r="C58" s="173"/>
      <c r="D58" s="173"/>
      <c r="E58" s="173"/>
      <c r="L58" s="18"/>
      <c r="M58" s="18"/>
      <c r="N58" s="18"/>
      <c r="O58" s="18"/>
      <c r="P58" s="18"/>
      <c r="Q58" s="18"/>
      <c r="R58" s="18"/>
      <c r="S58" s="18"/>
      <c r="T58" s="18"/>
      <c r="X58" s="18"/>
      <c r="Y58" s="18"/>
      <c r="Z58" s="18"/>
    </row>
    <row r="59" spans="1:26" ht="14.25" x14ac:dyDescent="0.15">
      <c r="B59" s="173"/>
      <c r="C59" s="173"/>
      <c r="D59" s="173"/>
      <c r="E59" s="173"/>
      <c r="N59" s="18"/>
      <c r="O59" s="18"/>
      <c r="P59" s="18"/>
      <c r="Q59" s="18"/>
      <c r="R59" s="18"/>
      <c r="S59" s="18"/>
      <c r="T59" s="18"/>
      <c r="U59" s="18"/>
    </row>
    <row r="60" spans="1:26" ht="14.25" x14ac:dyDescent="0.15">
      <c r="B60" s="173"/>
      <c r="C60" s="173"/>
      <c r="D60" s="173"/>
      <c r="E60" s="173"/>
      <c r="N60" s="18"/>
      <c r="O60" s="18"/>
      <c r="P60" s="18"/>
      <c r="Q60" s="18"/>
      <c r="R60" s="18"/>
      <c r="S60" s="18"/>
      <c r="T60" s="18"/>
      <c r="U60" s="18"/>
    </row>
    <row r="61" spans="1:26" ht="14.25" x14ac:dyDescent="0.15">
      <c r="B61" s="173"/>
      <c r="C61" s="173"/>
      <c r="D61" s="173"/>
      <c r="E61" s="173"/>
      <c r="N61" s="18"/>
      <c r="O61" s="18"/>
      <c r="P61" s="18"/>
      <c r="Q61" s="18"/>
      <c r="R61" s="18"/>
      <c r="S61" s="18"/>
      <c r="T61" s="18"/>
      <c r="U61" s="18"/>
    </row>
    <row r="62" spans="1:26" ht="14.25" x14ac:dyDescent="0.15">
      <c r="N62" s="18"/>
      <c r="O62" s="18"/>
      <c r="P62" s="18"/>
      <c r="Q62" s="18"/>
      <c r="R62" s="18"/>
    </row>
    <row r="63" spans="1:26" ht="14.25" x14ac:dyDescent="0.15">
      <c r="N63" s="18"/>
      <c r="O63" s="18"/>
      <c r="P63" s="18"/>
      <c r="Q63" s="18"/>
      <c r="R63" s="18"/>
    </row>
    <row r="64" spans="1:26" ht="14.25" x14ac:dyDescent="0.15">
      <c r="N64" s="18"/>
      <c r="O64" s="18"/>
      <c r="P64" s="18"/>
      <c r="Q64" s="18"/>
      <c r="R64" s="18"/>
    </row>
    <row r="65" spans="2:20" ht="14.25" x14ac:dyDescent="0.15">
      <c r="B65" s="8"/>
      <c r="C65" s="8"/>
      <c r="D65" s="8"/>
      <c r="E65" s="9"/>
      <c r="F65" s="9"/>
      <c r="G65" s="9"/>
      <c r="H65" s="9"/>
      <c r="I65" s="8"/>
      <c r="J65" s="8"/>
      <c r="K65" s="9"/>
      <c r="L65" s="9"/>
      <c r="M65" s="9"/>
      <c r="N65" s="18"/>
      <c r="O65" s="18"/>
      <c r="P65" s="18"/>
      <c r="Q65" s="18"/>
      <c r="R65" s="18"/>
      <c r="S65" s="9"/>
      <c r="T65" s="33"/>
    </row>
    <row r="66" spans="2:20" ht="14.25" x14ac:dyDescent="0.15">
      <c r="B66" s="8"/>
      <c r="C66" s="8"/>
      <c r="D66" s="8"/>
      <c r="E66" s="9"/>
      <c r="F66" s="9"/>
      <c r="G66" s="9"/>
      <c r="H66" s="9"/>
      <c r="I66" s="8"/>
      <c r="J66" s="8"/>
      <c r="K66" s="9"/>
      <c r="L66" s="9"/>
      <c r="M66" s="9"/>
      <c r="N66" s="18"/>
      <c r="O66" s="18"/>
      <c r="P66" s="18"/>
      <c r="Q66" s="18"/>
      <c r="R66" s="18"/>
      <c r="S66" s="9"/>
      <c r="T66" s="33"/>
    </row>
    <row r="67" spans="2:20" ht="14.25" x14ac:dyDescent="0.15">
      <c r="B67" s="10"/>
      <c r="C67" s="32"/>
      <c r="D67" s="32"/>
      <c r="E67" s="10"/>
      <c r="F67" s="10"/>
      <c r="G67" s="10"/>
      <c r="H67" s="10"/>
      <c r="I67" s="10"/>
      <c r="J67" s="32"/>
      <c r="K67" s="10"/>
      <c r="L67" s="10"/>
      <c r="M67" s="10"/>
      <c r="N67" s="18"/>
      <c r="O67" s="18"/>
      <c r="P67" s="18"/>
      <c r="Q67" s="18"/>
      <c r="R67" s="18"/>
      <c r="S67" s="10"/>
      <c r="T67" s="10"/>
    </row>
    <row r="68" spans="2:20" x14ac:dyDescent="0.15">
      <c r="B68" s="8"/>
      <c r="C68" s="8"/>
      <c r="D68" s="8"/>
      <c r="E68" s="9"/>
      <c r="F68" s="9"/>
      <c r="G68" s="9"/>
      <c r="H68" s="9"/>
      <c r="I68" s="8"/>
      <c r="J68" s="8"/>
      <c r="K68" s="9"/>
      <c r="L68" s="9"/>
      <c r="M68" s="9"/>
      <c r="N68" s="9"/>
      <c r="O68" s="9"/>
      <c r="P68" s="9"/>
      <c r="Q68" s="9"/>
      <c r="R68" s="9"/>
      <c r="S68" s="9"/>
      <c r="T68" s="297"/>
    </row>
    <row r="69" spans="2:20" x14ac:dyDescent="0.15">
      <c r="B69" s="9"/>
      <c r="C69" s="9"/>
      <c r="D69" s="9"/>
      <c r="E69" s="9"/>
      <c r="F69" s="9"/>
      <c r="G69" s="9"/>
      <c r="H69" s="9"/>
      <c r="I69" s="9"/>
      <c r="J69" s="9"/>
      <c r="K69" s="9"/>
      <c r="L69" s="9"/>
      <c r="M69" s="9"/>
      <c r="N69" s="9"/>
      <c r="O69" s="9"/>
      <c r="P69" s="9"/>
      <c r="Q69" s="9"/>
      <c r="R69" s="9"/>
      <c r="S69" s="9"/>
      <c r="T69" s="297"/>
    </row>
    <row r="70" spans="2:20" x14ac:dyDescent="0.15">
      <c r="B70" s="9"/>
      <c r="C70" s="9"/>
      <c r="D70" s="9"/>
      <c r="E70" s="9"/>
      <c r="F70" s="9"/>
      <c r="G70" s="9"/>
      <c r="H70" s="9"/>
      <c r="I70" s="9"/>
      <c r="J70" s="9"/>
      <c r="K70" s="9"/>
      <c r="L70" s="9"/>
      <c r="M70" s="9"/>
      <c r="N70" s="9"/>
      <c r="O70" s="9"/>
      <c r="P70" s="9"/>
      <c r="Q70" s="9"/>
      <c r="R70" s="9"/>
      <c r="S70" s="9"/>
      <c r="T70" s="297"/>
    </row>
    <row r="71" spans="2:20" x14ac:dyDescent="0.15">
      <c r="B71" s="9"/>
      <c r="C71" s="9"/>
      <c r="D71" s="9"/>
      <c r="E71" s="9"/>
      <c r="F71" s="9"/>
      <c r="G71" s="9"/>
      <c r="H71" s="9"/>
      <c r="I71" s="9"/>
      <c r="J71" s="9"/>
      <c r="K71" s="9"/>
      <c r="L71" s="9"/>
      <c r="M71" s="9"/>
      <c r="N71" s="9"/>
      <c r="O71" s="9"/>
      <c r="P71" s="9"/>
      <c r="Q71" s="9"/>
      <c r="R71" s="9"/>
      <c r="S71" s="9"/>
      <c r="T71" s="297"/>
    </row>
    <row r="72" spans="2:20" x14ac:dyDescent="0.15">
      <c r="B72" s="9"/>
      <c r="C72" s="9"/>
      <c r="D72" s="9"/>
      <c r="E72" s="9"/>
      <c r="F72" s="9"/>
      <c r="G72" s="9"/>
      <c r="H72" s="9"/>
      <c r="I72" s="9"/>
      <c r="J72" s="9"/>
      <c r="K72" s="9"/>
      <c r="L72" s="9"/>
      <c r="M72" s="9"/>
      <c r="N72" s="9"/>
      <c r="O72" s="9"/>
      <c r="P72" s="9"/>
      <c r="Q72" s="9"/>
      <c r="R72" s="9"/>
      <c r="S72" s="9"/>
      <c r="T72" s="297"/>
    </row>
    <row r="73" spans="2:20" x14ac:dyDescent="0.15">
      <c r="B73" s="9"/>
      <c r="C73" s="9"/>
      <c r="D73" s="9"/>
      <c r="E73" s="9"/>
      <c r="F73" s="9"/>
      <c r="G73" s="9"/>
      <c r="H73" s="9"/>
      <c r="I73" s="9"/>
      <c r="J73" s="9"/>
      <c r="K73" s="9"/>
      <c r="L73" s="9"/>
      <c r="M73" s="9"/>
      <c r="N73" s="9"/>
      <c r="O73" s="9"/>
      <c r="P73" s="9"/>
      <c r="Q73" s="9"/>
      <c r="R73" s="9"/>
      <c r="S73" s="9"/>
      <c r="T73" s="297"/>
    </row>
    <row r="74" spans="2:20" x14ac:dyDescent="0.15">
      <c r="B74" s="9"/>
      <c r="C74" s="9"/>
      <c r="D74" s="9"/>
      <c r="E74" s="9"/>
      <c r="F74" s="9"/>
      <c r="G74" s="9"/>
      <c r="H74" s="9"/>
      <c r="I74" s="9"/>
      <c r="J74" s="9"/>
      <c r="K74" s="9"/>
      <c r="L74" s="9"/>
      <c r="M74" s="9"/>
      <c r="N74" s="9"/>
      <c r="O74" s="9"/>
      <c r="P74" s="9"/>
      <c r="Q74" s="9"/>
      <c r="R74" s="9"/>
      <c r="S74" s="9"/>
      <c r="T74" s="32"/>
    </row>
  </sheetData>
  <mergeCells count="90">
    <mergeCell ref="T68:T73"/>
    <mergeCell ref="AB33:AC33"/>
    <mergeCell ref="AE33:AF33"/>
    <mergeCell ref="H5:H6"/>
    <mergeCell ref="B30:B32"/>
    <mergeCell ref="B7:B9"/>
    <mergeCell ref="B10:B12"/>
    <mergeCell ref="B27:B29"/>
    <mergeCell ref="B5:D6"/>
    <mergeCell ref="E5:E6"/>
    <mergeCell ref="B25:D26"/>
    <mergeCell ref="E25:E26"/>
    <mergeCell ref="X5:X6"/>
    <mergeCell ref="S33:T33"/>
    <mergeCell ref="S34:T34"/>
    <mergeCell ref="V33:W33"/>
    <mergeCell ref="Y33:Z33"/>
    <mergeCell ref="P36:W36"/>
    <mergeCell ref="B33:E36"/>
    <mergeCell ref="P33:Q33"/>
    <mergeCell ref="M33:N33"/>
    <mergeCell ref="J33:K33"/>
    <mergeCell ref="J34:K34"/>
    <mergeCell ref="F33:G33"/>
    <mergeCell ref="F34:G34"/>
    <mergeCell ref="C12:D12"/>
    <mergeCell ref="C27:D27"/>
    <mergeCell ref="C28:D28"/>
    <mergeCell ref="U4:AG4"/>
    <mergeCell ref="F4:T4"/>
    <mergeCell ref="F24:O24"/>
    <mergeCell ref="F5:G5"/>
    <mergeCell ref="I5:L5"/>
    <mergeCell ref="M5:P5"/>
    <mergeCell ref="Q5:T5"/>
    <mergeCell ref="F23:AG23"/>
    <mergeCell ref="U13:AG13"/>
    <mergeCell ref="U5:W5"/>
    <mergeCell ref="Y5:AA5"/>
    <mergeCell ref="AB5:AD5"/>
    <mergeCell ref="AE5:AG5"/>
    <mergeCell ref="B23:E23"/>
    <mergeCell ref="B24:E24"/>
    <mergeCell ref="F13:T13"/>
    <mergeCell ref="B13:E13"/>
    <mergeCell ref="P24:X24"/>
    <mergeCell ref="U18:AG18"/>
    <mergeCell ref="U15:AG15"/>
    <mergeCell ref="B44:C44"/>
    <mergeCell ref="B45:C45"/>
    <mergeCell ref="B46:C46"/>
    <mergeCell ref="B47:C47"/>
    <mergeCell ref="Y24:AG24"/>
    <mergeCell ref="Y35:AF35"/>
    <mergeCell ref="Y36:AF36"/>
    <mergeCell ref="V34:W34"/>
    <mergeCell ref="Y34:Z34"/>
    <mergeCell ref="AB34:AC34"/>
    <mergeCell ref="AE34:AF34"/>
    <mergeCell ref="F35:N35"/>
    <mergeCell ref="M34:N34"/>
    <mergeCell ref="P34:Q34"/>
    <mergeCell ref="F36:N36"/>
    <mergeCell ref="P35:W35"/>
    <mergeCell ref="B50:C50"/>
    <mergeCell ref="B51:C51"/>
    <mergeCell ref="B52:C52"/>
    <mergeCell ref="B53:C53"/>
    <mergeCell ref="B48:C49"/>
    <mergeCell ref="C7:D7"/>
    <mergeCell ref="C8:D8"/>
    <mergeCell ref="C9:D9"/>
    <mergeCell ref="C10:D10"/>
    <mergeCell ref="C11:D11"/>
    <mergeCell ref="X54:X55"/>
    <mergeCell ref="C29:D29"/>
    <mergeCell ref="C30:D30"/>
    <mergeCell ref="C31:D31"/>
    <mergeCell ref="C32:D32"/>
    <mergeCell ref="B54:E55"/>
    <mergeCell ref="B43:D43"/>
    <mergeCell ref="B41:E42"/>
    <mergeCell ref="F42:S42"/>
    <mergeCell ref="F41:X41"/>
    <mergeCell ref="T42:X42"/>
    <mergeCell ref="F54:S55"/>
    <mergeCell ref="T54:T55"/>
    <mergeCell ref="U54:U55"/>
    <mergeCell ref="V54:V55"/>
    <mergeCell ref="W54:W55"/>
  </mergeCells>
  <phoneticPr fontId="1" type="noConversion"/>
  <printOptions horizontalCentered="1" verticalCentered="1"/>
  <pageMargins left="0" right="0" top="0" bottom="0" header="0" footer="0"/>
  <pageSetup paperSize="8" scale="63" orientation="landscape" r:id="rId1"/>
  <ignoredErrors>
    <ignoredError sqref="G31:I31 K30:K31 N31 Q30:Q31 T31 W31 Z30:Z31 AC31 AF31"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2013-07-05T02:21:02Z</dcterms:modified>
</cp:coreProperties>
</file>